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770" tabRatio="805" activeTab="4"/>
  </bookViews>
  <sheets>
    <sheet name="original" sheetId="1" r:id="rId1"/>
    <sheet name="species" sheetId="2" r:id="rId2"/>
    <sheet name="species graph" sheetId="3" r:id="rId3"/>
    <sheet name="S.W. index (species)" sheetId="4" r:id="rId4"/>
    <sheet name="S.W. index (sites)" sheetId="5" r:id="rId5"/>
    <sheet name="importance values" sheetId="6" r:id="rId6"/>
    <sheet name="graph iv" sheetId="7" r:id="rId7"/>
    <sheet name="RF" sheetId="8" r:id="rId8"/>
    <sheet name="sps V. sites grph" sheetId="9" r:id="rId9"/>
    <sheet name="IV of sites" sheetId="10" r:id="rId10"/>
    <sheet name="Sheet1" sheetId="11" r:id="rId11"/>
    <sheet name="sites &amp; fish" sheetId="12" r:id="rId12"/>
    <sheet name="IV for seasons" sheetId="13" r:id="rId13"/>
    <sheet name="species v. yr" sheetId="14" r:id="rId14"/>
    <sheet name="graph" sheetId="15" r:id="rId15"/>
    <sheet name="Sheet2" sheetId="16" r:id="rId16"/>
    <sheet name="dot plot" sheetId="17" r:id="rId17"/>
  </sheets>
  <definedNames/>
  <calcPr fullCalcOnLoad="1"/>
</workbook>
</file>

<file path=xl/sharedStrings.xml><?xml version="1.0" encoding="utf-8"?>
<sst xmlns="http://schemas.openxmlformats.org/spreadsheetml/2006/main" count="557" uniqueCount="120">
  <si>
    <t>amount#</t>
  </si>
  <si>
    <t>blacknose dace</t>
  </si>
  <si>
    <t>white sucker</t>
  </si>
  <si>
    <t>bass</t>
  </si>
  <si>
    <t>sunfish species</t>
  </si>
  <si>
    <t>pumpkin seed sunfish</t>
  </si>
  <si>
    <t>Red breast sunfish</t>
  </si>
  <si>
    <t xml:space="preserve">Tesselated darter </t>
  </si>
  <si>
    <t>shinner</t>
  </si>
  <si>
    <t>Species</t>
  </si>
  <si>
    <t>pi</t>
  </si>
  <si>
    <t>log pi</t>
  </si>
  <si>
    <t>Hmax=</t>
  </si>
  <si>
    <t>total# 8 species</t>
  </si>
  <si>
    <t>H'=</t>
  </si>
  <si>
    <t>J=</t>
  </si>
  <si>
    <t xml:space="preserve">pi log pi </t>
  </si>
  <si>
    <t>Fish</t>
  </si>
  <si>
    <t>tesselated darter</t>
  </si>
  <si>
    <t>red breast sunfish</t>
  </si>
  <si>
    <t>pumpkinseed fish</t>
  </si>
  <si>
    <t># Found</t>
  </si>
  <si>
    <t>Sites</t>
  </si>
  <si>
    <t>Chappaqua</t>
  </si>
  <si>
    <t>Hawthorne</t>
  </si>
  <si>
    <t>Rumbrook</t>
  </si>
  <si>
    <t>Manor House</t>
  </si>
  <si>
    <t>Lawrence</t>
  </si>
  <si>
    <t>Exectutive Blvd.</t>
  </si>
  <si>
    <t>Total:</t>
  </si>
  <si>
    <t>Days gone to site</t>
  </si>
  <si>
    <t>Dates</t>
  </si>
  <si>
    <t>June 26,2008</t>
  </si>
  <si>
    <t>july 10,2008</t>
  </si>
  <si>
    <t>july 24,2008</t>
  </si>
  <si>
    <t>august 7,2008</t>
  </si>
  <si>
    <t>october 21 ,2008</t>
  </si>
  <si>
    <t>october 31,2008</t>
  </si>
  <si>
    <t>Total pushes:</t>
  </si>
  <si>
    <t>april 5,2009</t>
  </si>
  <si>
    <t>Number of Fish found at site</t>
  </si>
  <si>
    <t>H max=</t>
  </si>
  <si>
    <t>apirl 25,2009</t>
  </si>
  <si>
    <t>april 29,2009</t>
  </si>
  <si>
    <t>May 06,2009</t>
  </si>
  <si>
    <t>May 13,2009</t>
  </si>
  <si>
    <t>chappaqua</t>
  </si>
  <si>
    <t>Relative frequency</t>
  </si>
  <si>
    <t>Relative dominance</t>
  </si>
  <si>
    <t>total # of fish</t>
  </si>
  <si>
    <t>Total</t>
  </si>
  <si>
    <t>8 species total pertain to the saw mill river.</t>
  </si>
  <si>
    <t>fish</t>
  </si>
  <si>
    <t># found</t>
  </si>
  <si>
    <t>Red breast</t>
  </si>
  <si>
    <t>Bass</t>
  </si>
  <si>
    <t>whitesucker</t>
  </si>
  <si>
    <t>pumpkin seed fish</t>
  </si>
  <si>
    <t>largesunfish</t>
  </si>
  <si>
    <t>shianner</t>
  </si>
  <si>
    <t>Redbreast sunfish</t>
  </si>
  <si>
    <t>Executive blvd.</t>
  </si>
  <si>
    <t xml:space="preserve">blacknose dace </t>
  </si>
  <si>
    <t>exectutive bld.</t>
  </si>
  <si>
    <t>Manor house</t>
  </si>
  <si>
    <t xml:space="preserve">no fish </t>
  </si>
  <si>
    <t xml:space="preserve">exectuive blvd. </t>
  </si>
  <si>
    <t>black nose dace</t>
  </si>
  <si>
    <t>no fish found</t>
  </si>
  <si>
    <t>executive blvd.</t>
  </si>
  <si>
    <t>hawthorne</t>
  </si>
  <si>
    <t>executive Blvd.</t>
  </si>
  <si>
    <t>executive bivd.</t>
  </si>
  <si>
    <t xml:space="preserve">tesseleated darter </t>
  </si>
  <si>
    <t xml:space="preserve">tesselated darter </t>
  </si>
  <si>
    <t>no fish</t>
  </si>
  <si>
    <t/>
  </si>
  <si>
    <t>Total=11 days</t>
  </si>
  <si>
    <t>#pushes</t>
  </si>
  <si>
    <t>total:</t>
  </si>
  <si>
    <t>#fish</t>
  </si>
  <si>
    <t>IV</t>
  </si>
  <si>
    <t xml:space="preserve">Executive blvd. </t>
  </si>
  <si>
    <t>Relative Dominance</t>
  </si>
  <si>
    <t>total # of pushes</t>
  </si>
  <si>
    <t>total seines@exect.blvd: 70</t>
  </si>
  <si>
    <t>total seines@manor house: 76</t>
  </si>
  <si>
    <t>total seines@rumbrook: 21</t>
  </si>
  <si>
    <t>total seines@Lawrence: 36</t>
  </si>
  <si>
    <t>total seines@Hawthorne: 137</t>
  </si>
  <si>
    <t>total seines@chappaqaua: 122</t>
  </si>
  <si>
    <t>SPRING</t>
  </si>
  <si>
    <t>SEASONS</t>
  </si>
  <si>
    <t xml:space="preserve"> </t>
  </si>
  <si>
    <t>SUMMER</t>
  </si>
  <si>
    <t>FALL</t>
  </si>
  <si>
    <t># OF FISH FOUND AT EACH SEASON</t>
  </si>
  <si>
    <t>Realative Frequency</t>
  </si>
  <si>
    <t>Realtive dominance</t>
  </si>
  <si>
    <t>year</t>
  </si>
  <si>
    <t>species</t>
  </si>
  <si>
    <t>sites</t>
  </si>
  <si>
    <t>Elmsford</t>
  </si>
  <si>
    <t>Summer</t>
  </si>
  <si>
    <t>Fall</t>
  </si>
  <si>
    <t>Spring</t>
  </si>
  <si>
    <t>Relative Frequency</t>
  </si>
  <si>
    <t>Executive Blvd.</t>
  </si>
  <si>
    <t>shiner</t>
  </si>
  <si>
    <t>*</t>
  </si>
  <si>
    <t>2008  -</t>
  </si>
  <si>
    <t>Raquel Romero</t>
  </si>
  <si>
    <r>
      <t>#of species=</t>
    </r>
    <r>
      <rPr>
        <b/>
        <sz val="12"/>
        <rFont val="Times New Roman"/>
        <family val="1"/>
      </rPr>
      <t>8</t>
    </r>
  </si>
  <si>
    <t>#of times sites sampled</t>
  </si>
  <si>
    <t>Raquel Romrero</t>
  </si>
  <si>
    <t xml:space="preserve">Total </t>
  </si>
  <si>
    <t>Importance Values</t>
  </si>
  <si>
    <t>of Sites</t>
  </si>
  <si>
    <t># of fish at season</t>
  </si>
  <si>
    <t>Importance values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</si>
</sst>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FlairRoman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50"/>
      <name val="Baskerville Old Face"/>
      <family val="1"/>
    </font>
    <font>
      <b/>
      <sz val="10"/>
      <color indexed="13"/>
      <name val="Baskerville Old Face"/>
      <family val="1"/>
    </font>
    <font>
      <b/>
      <sz val="10"/>
      <color indexed="40"/>
      <name val="Baskerville Old Face"/>
      <family val="1"/>
    </font>
    <font>
      <b/>
      <sz val="10"/>
      <color indexed="40"/>
      <name val="Arial"/>
      <family val="2"/>
    </font>
    <font>
      <b/>
      <sz val="10"/>
      <color indexed="5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6"/>
      <name val="BRADDON"/>
      <family val="0"/>
    </font>
    <font>
      <sz val="26"/>
      <name val="Arial"/>
      <family val="0"/>
    </font>
    <font>
      <sz val="18"/>
      <name val="BRADDON"/>
      <family val="0"/>
    </font>
    <font>
      <sz val="14"/>
      <name val="BRADDON"/>
      <family val="0"/>
    </font>
    <font>
      <b/>
      <sz val="14"/>
      <name val="BRADDON"/>
      <family val="0"/>
    </font>
    <font>
      <b/>
      <sz val="20"/>
      <name val="BRADDO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54"/>
      <color indexed="8"/>
      <name val="Freestyle Script"/>
      <family val="0"/>
    </font>
    <font>
      <b/>
      <sz val="55"/>
      <color indexed="8"/>
      <name val="Freestyle Script"/>
      <family val="0"/>
    </font>
    <font>
      <sz val="14.7"/>
      <color indexed="8"/>
      <name val="BRADDON"/>
      <family val="0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48"/>
      <color indexed="8"/>
      <name val="Freestyle Script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36"/>
      <color indexed="8"/>
      <name val="Freestyle Script"/>
      <family val="4"/>
    </font>
    <font>
      <b/>
      <u val="single"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8" borderId="0" xfId="0" applyFill="1" applyAlignment="1">
      <alignment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3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14" fontId="3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10" fillId="27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13" fillId="27" borderId="0" xfId="0" applyFont="1" applyFill="1" applyAlignment="1">
      <alignment horizontal="center"/>
    </xf>
    <xf numFmtId="0" fontId="11" fillId="27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0" fontId="14" fillId="27" borderId="0" xfId="0" applyFont="1" applyFill="1" applyAlignment="1">
      <alignment/>
    </xf>
    <xf numFmtId="0" fontId="15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1" fillId="27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5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Saw Mill River Fish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20"/>
      <c:hPercent val="66"/>
      <c:rotY val="44"/>
      <c:depthPercent val="100"/>
      <c:rAngAx val="1"/>
    </c:view3D>
    <c:plotArea>
      <c:layout>
        <c:manualLayout>
          <c:xMode val="edge"/>
          <c:yMode val="edge"/>
          <c:x val="0.05825"/>
          <c:y val="0.18625"/>
          <c:w val="0.86"/>
          <c:h val="0.731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species!$A$4:$A$11</c:f>
              <c:strCache>
                <c:ptCount val="8"/>
                <c:pt idx="0">
                  <c:v>blacknose dace</c:v>
                </c:pt>
                <c:pt idx="1">
                  <c:v>white sucker</c:v>
                </c:pt>
                <c:pt idx="2">
                  <c:v>bass</c:v>
                </c:pt>
                <c:pt idx="3">
                  <c:v>tesselated darter</c:v>
                </c:pt>
                <c:pt idx="4">
                  <c:v>red breast sunfish</c:v>
                </c:pt>
                <c:pt idx="5">
                  <c:v>pumpkinseed fish</c:v>
                </c:pt>
                <c:pt idx="6">
                  <c:v>sunfish species</c:v>
                </c:pt>
                <c:pt idx="7">
                  <c:v>shinner</c:v>
                </c:pt>
              </c:strCache>
            </c:strRef>
          </c:cat>
          <c:val>
            <c:numRef>
              <c:f>species!$B$4:$B$11</c:f>
              <c:numCache>
                <c:ptCount val="8"/>
                <c:pt idx="0">
                  <c:v>229</c:v>
                </c:pt>
                <c:pt idx="1">
                  <c:v>119</c:v>
                </c:pt>
                <c:pt idx="2">
                  <c:v>27</c:v>
                </c:pt>
                <c:pt idx="3">
                  <c:v>69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hape val="box"/>
        </c:ser>
        <c:overlap val="100"/>
        <c:shape val="box"/>
        <c:axId val="44693379"/>
        <c:axId val="66696092"/>
      </c:bar3DChart>
      <c:catAx>
        <c:axId val="4469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-0.019"/>
              <c:y val="0.07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49"/>
              <c:y val="0.0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400" b="1" i="0" u="none" baseline="0">
                <a:solidFill>
                  <a:srgbClr val="000000"/>
                </a:solidFill>
              </a:rPr>
              <a:t>Importance Values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7925"/>
          <c:w val="0.957"/>
          <c:h val="0.7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'importance values'!$I$17</c:f>
              <c:strCache>
                <c:ptCount val="1"/>
                <c:pt idx="0">
                  <c:v>IV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'importance values'!$H$18:$H$25</c:f>
              <c:strCache>
                <c:ptCount val="8"/>
                <c:pt idx="0">
                  <c:v>blacknose dace</c:v>
                </c:pt>
                <c:pt idx="1">
                  <c:v>white sucker</c:v>
                </c:pt>
                <c:pt idx="2">
                  <c:v>bass</c:v>
                </c:pt>
                <c:pt idx="3">
                  <c:v>tesselated darter</c:v>
                </c:pt>
                <c:pt idx="4">
                  <c:v>red breast sunfish</c:v>
                </c:pt>
                <c:pt idx="5">
                  <c:v>pumpkinseed fish</c:v>
                </c:pt>
                <c:pt idx="6">
                  <c:v>sunfish species</c:v>
                </c:pt>
                <c:pt idx="7">
                  <c:v>shinner</c:v>
                </c:pt>
              </c:strCache>
            </c:strRef>
          </c:cat>
          <c:val>
            <c:numRef>
              <c:f>'importance values'!$I$18:$I$25</c:f>
              <c:numCache>
                <c:ptCount val="8"/>
                <c:pt idx="0">
                  <c:v>1.2944485763869022</c:v>
                </c:pt>
                <c:pt idx="1">
                  <c:v>0.7621145374449338</c:v>
                </c:pt>
                <c:pt idx="2">
                  <c:v>0.6021988290710758</c:v>
                </c:pt>
                <c:pt idx="3">
                  <c:v>0.288908595075996</c:v>
                </c:pt>
                <c:pt idx="4">
                  <c:v>0.14517420905086104</c:v>
                </c:pt>
                <c:pt idx="5">
                  <c:v>0.07807464195129393</c:v>
                </c:pt>
                <c:pt idx="6">
                  <c:v>0.05631519728436028</c:v>
                </c:pt>
                <c:pt idx="7">
                  <c:v>0.05631519728436028</c:v>
                </c:pt>
              </c:numCache>
            </c:numRef>
          </c:val>
          <c:shape val="cylinder"/>
        </c:ser>
        <c:shape val="cylinder"/>
        <c:axId val="63393917"/>
        <c:axId val="33674342"/>
      </c:bar3D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93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32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5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"/>
          <c:y val="0.16575"/>
          <c:w val="0.5375"/>
          <c:h val="0.78575"/>
        </c:manualLayout>
      </c:layout>
      <c:pieChart>
        <c:varyColors val="1"/>
        <c:ser>
          <c:idx val="0"/>
          <c:order val="0"/>
          <c:tx>
            <c:strRef>
              <c:f>'importance values'!$B$31</c:f>
              <c:strCache>
                <c:ptCount val="1"/>
                <c:pt idx="0">
                  <c:v>Relative frequency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'importance values'!$A$32:$A$39</c:f>
              <c:strCache>
                <c:ptCount val="8"/>
                <c:pt idx="0">
                  <c:v>blacknose dace</c:v>
                </c:pt>
                <c:pt idx="1">
                  <c:v>white sucker</c:v>
                </c:pt>
                <c:pt idx="2">
                  <c:v>tesselated darter</c:v>
                </c:pt>
                <c:pt idx="3">
                  <c:v>bass</c:v>
                </c:pt>
                <c:pt idx="4">
                  <c:v>red breast sunfish</c:v>
                </c:pt>
                <c:pt idx="5">
                  <c:v>pumpkinseed fish</c:v>
                </c:pt>
                <c:pt idx="6">
                  <c:v>sunfish species</c:v>
                </c:pt>
                <c:pt idx="7">
                  <c:v>shinner</c:v>
                </c:pt>
              </c:strCache>
            </c:strRef>
          </c:cat>
          <c:val>
            <c:numRef>
              <c:f>'importance values'!$B$32:$B$39</c:f>
              <c:numCache>
                <c:ptCount val="8"/>
                <c:pt idx="0">
                  <c:v>0.5044052863436124</c:v>
                </c:pt>
                <c:pt idx="1">
                  <c:v>0.2621145374449339</c:v>
                </c:pt>
                <c:pt idx="2">
                  <c:v>0.15198237885462554</c:v>
                </c:pt>
                <c:pt idx="3">
                  <c:v>0.05947136563876652</c:v>
                </c:pt>
                <c:pt idx="4">
                  <c:v>0.00881057268722467</c:v>
                </c:pt>
                <c:pt idx="5">
                  <c:v>0.00881057268722467</c:v>
                </c:pt>
                <c:pt idx="6">
                  <c:v>0.0022026431718061676</c:v>
                </c:pt>
                <c:pt idx="7">
                  <c:v>0.0022026431718061676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26775"/>
          <c:w val="0.20975"/>
          <c:h val="0.6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09"/>
          <c:w val="0.856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of sites'!$I$1</c:f>
              <c:strCache>
                <c:ptCount val="1"/>
                <c:pt idx="0">
                  <c:v>species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 of sites'!$H$2:$H$7</c:f>
              <c:strCache>
                <c:ptCount val="6"/>
                <c:pt idx="0">
                  <c:v>Manor House</c:v>
                </c:pt>
                <c:pt idx="1">
                  <c:v>Chappaqua</c:v>
                </c:pt>
                <c:pt idx="2">
                  <c:v>Hawthorne</c:v>
                </c:pt>
                <c:pt idx="3">
                  <c:v>Lawrence</c:v>
                </c:pt>
                <c:pt idx="4">
                  <c:v>Executive blvd.</c:v>
                </c:pt>
                <c:pt idx="5">
                  <c:v>Elmsford</c:v>
                </c:pt>
              </c:strCache>
            </c:strRef>
          </c:cat>
          <c:val>
            <c:numRef>
              <c:f>'IV of sites'!$I$2:$I$7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Sites along the River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33CCCC"/>
            </a:solidFill>
          </a:ln>
        </c:sp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3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51375"/>
          <c:w val="0.069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2"/>
          <c:y val="0.1825"/>
          <c:w val="0.462"/>
          <c:h val="0.779"/>
        </c:manualLayout>
      </c:layout>
      <c:pieChart>
        <c:varyColors val="1"/>
        <c:ser>
          <c:idx val="0"/>
          <c:order val="0"/>
          <c:tx>
            <c:strRef>
              <c:f>'IV for seasons'!$D$28</c:f>
              <c:strCache>
                <c:ptCount val="1"/>
                <c:pt idx="0">
                  <c:v>Relative Frequency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778A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3A899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8A6B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B4CB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91C3D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AED1D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7DEE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'IV for seasons'!$C$29:$C$36</c:f>
              <c:strCache/>
            </c:strRef>
          </c:cat>
          <c:val>
            <c:numRef>
              <c:f>'IV for seasons'!$D$29:$D$36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115"/>
          <c:w val="0.25275"/>
          <c:h val="0.6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7"/>
          <c:y val="0.1825"/>
          <c:w val="0.462"/>
          <c:h val="0.779"/>
        </c:manualLayout>
      </c:layout>
      <c:pieChart>
        <c:varyColors val="1"/>
        <c:ser>
          <c:idx val="0"/>
          <c:order val="0"/>
          <c:tx>
            <c:strRef>
              <c:f>'IV for seasons'!$F$28</c:f>
              <c:strCache>
                <c:ptCount val="1"/>
                <c:pt idx="0">
                  <c:v>Relative Frequency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cat>
            <c:strRef>
              <c:f>'IV for seasons'!$E$29:$E$32</c:f>
              <c:strCache/>
            </c:strRef>
          </c:cat>
          <c:val>
            <c:numRef>
              <c:f>'IV for seasons'!$F$29:$F$32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39775"/>
          <c:w val="0.2442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7"/>
          <c:y val="0.1825"/>
          <c:w val="0.462"/>
          <c:h val="0.779"/>
        </c:manualLayout>
      </c:layout>
      <c:pieChart>
        <c:varyColors val="1"/>
        <c:ser>
          <c:idx val="0"/>
          <c:order val="0"/>
          <c:tx>
            <c:strRef>
              <c:f>'IV for seasons'!$H$28</c:f>
              <c:strCache>
                <c:ptCount val="1"/>
                <c:pt idx="0">
                  <c:v>Relative Frequency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413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D9AAA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'IV for seasons'!$G$29:$G$31</c:f>
              <c:strCache/>
            </c:strRef>
          </c:cat>
          <c:val>
            <c:numRef>
              <c:f>'IV for seasons'!$H$29:$H$31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44075"/>
          <c:w val="0.244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800" b="1" i="0" u="none" baseline="0">
                <a:solidFill>
                  <a:srgbClr val="000000"/>
                </a:solidFill>
              </a:rPr>
              <a:t>Saw Mill River Species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64"/>
          <c:w val="0.916"/>
          <c:h val="0.7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'species v. yr'!$B$1</c:f>
              <c:strCache>
                <c:ptCount val="1"/>
                <c:pt idx="0">
                  <c:v>species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'species v. yr'!$A$2:$A$4</c:f>
              <c:numCache>
                <c:ptCount val="3"/>
                <c:pt idx="0">
                  <c:v>1989</c:v>
                </c:pt>
                <c:pt idx="1">
                  <c:v>2003</c:v>
                </c:pt>
                <c:pt idx="2">
                  <c:v>2009</c:v>
                </c:pt>
              </c:numCache>
            </c:numRef>
          </c:xVal>
          <c:yVal>
            <c:numRef>
              <c:f>'species v. yr'!$B$2:$B$4</c:f>
              <c:numCache>
                <c:ptCount val="3"/>
                <c:pt idx="0">
                  <c:v>22</c:v>
                </c:pt>
                <c:pt idx="1">
                  <c:v>16</c:v>
                </c:pt>
                <c:pt idx="2">
                  <c:v>8</c:v>
                </c:pt>
              </c:numCache>
            </c:numRef>
          </c:yVal>
          <c:smooth val="1"/>
        </c:ser>
        <c:axId val="53860049"/>
        <c:axId val="14978394"/>
      </c:scatterChart>
      <c:valAx>
        <c:axId val="5386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78394"/>
        <c:crosses val="autoZero"/>
        <c:crossBetween val="midCat"/>
        <c:dispUnits/>
      </c:valAx>
      <c:valAx>
        <c:axId val="1497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# of Species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600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90"/>
  </sheetViews>
  <pageMargins left="0.7" right="0.7" top="0.75" bottom="0.75" header="0.3" footer="0.3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90"/>
  </sheetViews>
  <pageMargins left="0.7" right="0.7" top="0.75" bottom="0.75" header="0.3" footer="0.3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9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0</xdr:rowOff>
    </xdr:from>
    <xdr:to>
      <xdr:col>16</xdr:col>
      <xdr:colOff>352425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194435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1285875</xdr:colOff>
      <xdr:row>20</xdr:row>
      <xdr:rowOff>76200</xdr:rowOff>
    </xdr:from>
    <xdr:to>
      <xdr:col>16</xdr:col>
      <xdr:colOff>295275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11887200" y="3314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885825</xdr:colOff>
      <xdr:row>12</xdr:row>
      <xdr:rowOff>95250</xdr:rowOff>
    </xdr:from>
    <xdr:to>
      <xdr:col>15</xdr:col>
      <xdr:colOff>504825</xdr:colOff>
      <xdr:row>29</xdr:row>
      <xdr:rowOff>85725</xdr:rowOff>
    </xdr:to>
    <xdr:graphicFrame>
      <xdr:nvGraphicFramePr>
        <xdr:cNvPr id="3" name="Chart 4"/>
        <xdr:cNvGraphicFramePr/>
      </xdr:nvGraphicFramePr>
      <xdr:xfrm>
        <a:off x="11487150" y="2038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4</xdr:row>
      <xdr:rowOff>123825</xdr:rowOff>
    </xdr:from>
    <xdr:to>
      <xdr:col>1</xdr:col>
      <xdr:colOff>0</xdr:colOff>
      <xdr:row>12</xdr:row>
      <xdr:rowOff>371475</xdr:rowOff>
    </xdr:to>
    <xdr:sp>
      <xdr:nvSpPr>
        <xdr:cNvPr id="1" name="Line 10"/>
        <xdr:cNvSpPr>
          <a:spLocks/>
        </xdr:cNvSpPr>
      </xdr:nvSpPr>
      <xdr:spPr>
        <a:xfrm flipH="1">
          <a:off x="1790700" y="1076325"/>
          <a:ext cx="0" cy="3381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838200</xdr:colOff>
      <xdr:row>13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790700" y="4457700"/>
          <a:ext cx="620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6" sqref="G16:G18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5.140625" style="0" bestFit="1" customWidth="1"/>
    <col min="4" max="5" width="23.57421875" style="0" bestFit="1" customWidth="1"/>
    <col min="6" max="7" width="18.57421875" style="0" bestFit="1" customWidth="1"/>
    <col min="8" max="8" width="15.00390625" style="0" bestFit="1" customWidth="1"/>
  </cols>
  <sheetData>
    <row r="1" spans="1:5" ht="15.75">
      <c r="A1" s="48" t="s">
        <v>111</v>
      </c>
      <c r="B1" s="48"/>
      <c r="C1" s="48"/>
      <c r="D1" s="48"/>
      <c r="E1" s="48">
        <v>2009</v>
      </c>
    </row>
    <row r="2" spans="1:5" ht="12.75">
      <c r="A2" s="49"/>
      <c r="B2" s="49"/>
      <c r="C2" s="49"/>
      <c r="D2" s="49"/>
      <c r="E2" s="49"/>
    </row>
    <row r="3" spans="1:5" ht="12.75">
      <c r="A3" s="49"/>
      <c r="B3" s="49"/>
      <c r="C3" s="49"/>
      <c r="D3" s="49"/>
      <c r="E3" s="49"/>
    </row>
    <row r="4" spans="1:5" ht="49.5" customHeight="1">
      <c r="A4" s="50" t="s">
        <v>17</v>
      </c>
      <c r="B4" s="50" t="s">
        <v>21</v>
      </c>
      <c r="C4" s="50" t="s">
        <v>22</v>
      </c>
      <c r="D4" s="50" t="s">
        <v>113</v>
      </c>
      <c r="E4" s="50" t="s">
        <v>31</v>
      </c>
    </row>
    <row r="5" spans="1:5" ht="15.75">
      <c r="A5" s="48" t="s">
        <v>1</v>
      </c>
      <c r="B5" s="54">
        <v>229</v>
      </c>
      <c r="C5" s="48" t="s">
        <v>23</v>
      </c>
      <c r="D5" s="54">
        <v>11</v>
      </c>
      <c r="E5" s="48" t="s">
        <v>32</v>
      </c>
    </row>
    <row r="6" spans="1:5" ht="15.75">
      <c r="A6" s="48" t="s">
        <v>2</v>
      </c>
      <c r="B6" s="54">
        <v>119</v>
      </c>
      <c r="C6" s="48" t="s">
        <v>24</v>
      </c>
      <c r="D6" s="54">
        <v>11</v>
      </c>
      <c r="E6" s="48" t="s">
        <v>33</v>
      </c>
    </row>
    <row r="7" spans="1:5" ht="15.75">
      <c r="A7" s="48" t="s">
        <v>3</v>
      </c>
      <c r="B7" s="54">
        <v>27</v>
      </c>
      <c r="C7" s="48" t="s">
        <v>25</v>
      </c>
      <c r="D7" s="54">
        <v>2</v>
      </c>
      <c r="E7" s="48" t="s">
        <v>34</v>
      </c>
    </row>
    <row r="8" spans="1:5" ht="15.75">
      <c r="A8" s="48" t="s">
        <v>18</v>
      </c>
      <c r="B8" s="54">
        <v>69</v>
      </c>
      <c r="C8" s="48" t="s">
        <v>26</v>
      </c>
      <c r="D8" s="54">
        <v>6</v>
      </c>
      <c r="E8" s="48" t="s">
        <v>35</v>
      </c>
    </row>
    <row r="9" spans="1:5" ht="15.75">
      <c r="A9" s="48" t="s">
        <v>19</v>
      </c>
      <c r="B9" s="54">
        <v>4</v>
      </c>
      <c r="C9" s="48" t="s">
        <v>27</v>
      </c>
      <c r="D9" s="54">
        <v>2</v>
      </c>
      <c r="E9" s="48" t="s">
        <v>36</v>
      </c>
    </row>
    <row r="10" spans="1:5" ht="15.75">
      <c r="A10" s="48" t="s">
        <v>20</v>
      </c>
      <c r="B10" s="54">
        <v>4</v>
      </c>
      <c r="C10" s="48" t="s">
        <v>28</v>
      </c>
      <c r="D10" s="54">
        <v>6</v>
      </c>
      <c r="E10" s="48" t="s">
        <v>37</v>
      </c>
    </row>
    <row r="11" spans="1:5" ht="15.75">
      <c r="A11" s="48" t="s">
        <v>4</v>
      </c>
      <c r="B11" s="54">
        <v>1</v>
      </c>
      <c r="C11" s="50" t="s">
        <v>29</v>
      </c>
      <c r="D11" s="55">
        <f>SUM(D5:D10)</f>
        <v>38</v>
      </c>
      <c r="E11" s="48" t="s">
        <v>39</v>
      </c>
    </row>
    <row r="12" spans="1:5" ht="15.75">
      <c r="A12" s="48" t="s">
        <v>8</v>
      </c>
      <c r="B12" s="54">
        <v>1</v>
      </c>
      <c r="C12" s="48"/>
      <c r="D12" s="48"/>
      <c r="E12" s="48" t="s">
        <v>42</v>
      </c>
    </row>
    <row r="13" spans="1:5" ht="15.75">
      <c r="A13" s="52" t="s">
        <v>112</v>
      </c>
      <c r="B13" s="55">
        <f>SUM(B5:B12)</f>
        <v>454</v>
      </c>
      <c r="C13" s="48"/>
      <c r="D13" s="48"/>
      <c r="E13" s="53" t="s">
        <v>43</v>
      </c>
    </row>
    <row r="14" spans="1:5" ht="15.75">
      <c r="A14" s="48"/>
      <c r="B14" s="48"/>
      <c r="C14" s="48"/>
      <c r="D14" s="48"/>
      <c r="E14" s="48" t="s">
        <v>44</v>
      </c>
    </row>
    <row r="15" spans="1:5" ht="15.75">
      <c r="A15" s="48"/>
      <c r="B15" s="48"/>
      <c r="C15" s="48"/>
      <c r="D15" s="48"/>
      <c r="E15" s="53" t="s">
        <v>45</v>
      </c>
    </row>
    <row r="16" spans="1:5" ht="15.75">
      <c r="A16" s="48"/>
      <c r="B16" s="48"/>
      <c r="C16" s="48"/>
      <c r="D16" s="48"/>
      <c r="E16" s="52" t="s">
        <v>77</v>
      </c>
    </row>
    <row r="17" spans="1:5" ht="15.75">
      <c r="A17" s="48"/>
      <c r="B17" s="48"/>
      <c r="C17" s="48"/>
      <c r="D17" s="48"/>
      <c r="E17" s="48"/>
    </row>
    <row r="18" spans="3:4" ht="15.75">
      <c r="C18" s="48"/>
      <c r="D18" s="48"/>
    </row>
    <row r="19" spans="3:4" ht="15.75">
      <c r="C19" s="56" t="s">
        <v>38</v>
      </c>
      <c r="D19" s="51">
        <v>462</v>
      </c>
    </row>
    <row r="24" ht="12.75">
      <c r="E24" s="10" t="s">
        <v>76</v>
      </c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zoomScalePageLayoutView="0" workbookViewId="0" topLeftCell="A1">
      <selection activeCell="F34" sqref="F34"/>
    </sheetView>
  </sheetViews>
  <sheetFormatPr defaultColWidth="9.140625" defaultRowHeight="12.75"/>
  <sheetData>
    <row r="1" spans="1:2" ht="12.75">
      <c r="A1" s="1" t="s">
        <v>99</v>
      </c>
      <c r="B1" s="1" t="s">
        <v>100</v>
      </c>
    </row>
    <row r="2" spans="1:2" ht="12.75">
      <c r="A2">
        <v>1989</v>
      </c>
      <c r="B2">
        <v>22</v>
      </c>
    </row>
    <row r="3" spans="1:2" ht="12.75">
      <c r="A3">
        <v>2003</v>
      </c>
      <c r="B3">
        <v>16</v>
      </c>
    </row>
    <row r="4" spans="1:2" ht="12.75">
      <c r="A4">
        <v>2009</v>
      </c>
      <c r="B4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F8" sqref="F8"/>
    </sheetView>
  </sheetViews>
  <sheetFormatPr defaultColWidth="9.140625" defaultRowHeight="12.75"/>
  <cols>
    <col min="1" max="1" width="15.8515625" style="0" bestFit="1" customWidth="1"/>
    <col min="2" max="2" width="9.00390625" style="0" customWidth="1"/>
    <col min="3" max="3" width="20.28125" style="0" bestFit="1" customWidth="1"/>
    <col min="4" max="4" width="20.140625" style="0" bestFit="1" customWidth="1"/>
    <col min="5" max="5" width="13.7109375" style="0" bestFit="1" customWidth="1"/>
  </cols>
  <sheetData>
    <row r="2" spans="1:5" ht="15.75">
      <c r="A2" s="48" t="s">
        <v>111</v>
      </c>
      <c r="B2" s="48"/>
      <c r="C2" s="48"/>
      <c r="D2" s="48"/>
      <c r="E2" s="48">
        <v>2009</v>
      </c>
    </row>
    <row r="3" spans="1:5" ht="15.75">
      <c r="A3" s="48"/>
      <c r="B3" s="48"/>
      <c r="C3" s="62" t="s">
        <v>119</v>
      </c>
      <c r="D3" s="56" t="s">
        <v>100</v>
      </c>
      <c r="E3" s="48"/>
    </row>
    <row r="4" spans="1:5" ht="15.75">
      <c r="A4" s="48"/>
      <c r="B4" s="48"/>
      <c r="C4" s="48"/>
      <c r="D4" s="48"/>
      <c r="E4" s="48"/>
    </row>
    <row r="5" spans="1:5" ht="15.75">
      <c r="A5" s="50" t="s">
        <v>9</v>
      </c>
      <c r="B5" s="50" t="s">
        <v>80</v>
      </c>
      <c r="C5" s="50" t="s">
        <v>47</v>
      </c>
      <c r="D5" s="50" t="s">
        <v>48</v>
      </c>
      <c r="E5" s="57" t="s">
        <v>81</v>
      </c>
    </row>
    <row r="6" spans="1:5" ht="15.75">
      <c r="A6" s="48" t="s">
        <v>1</v>
      </c>
      <c r="B6" s="48">
        <v>229</v>
      </c>
      <c r="C6" s="48">
        <v>0.5044052863436124</v>
      </c>
      <c r="D6" s="48">
        <v>0.79004329004329</v>
      </c>
      <c r="E6" s="48">
        <f>(C6+D6)</f>
        <v>1.2944485763869022</v>
      </c>
    </row>
    <row r="7" spans="1:5" ht="15.75">
      <c r="A7" s="48" t="s">
        <v>2</v>
      </c>
      <c r="B7" s="48">
        <v>119</v>
      </c>
      <c r="C7" s="48">
        <v>0.2621145374449339</v>
      </c>
      <c r="D7" s="48">
        <v>0.5</v>
      </c>
      <c r="E7" s="48">
        <f>(C7+D7)</f>
        <v>0.7621145374449338</v>
      </c>
    </row>
    <row r="8" spans="1:5" ht="15.75">
      <c r="A8" s="48" t="s">
        <v>18</v>
      </c>
      <c r="B8" s="48">
        <v>69</v>
      </c>
      <c r="C8" s="48">
        <v>0.15198237885462554</v>
      </c>
      <c r="D8" s="48">
        <v>0.45021645021645024</v>
      </c>
      <c r="E8" s="48">
        <f>(C8+D8)</f>
        <v>0.6021988290710758</v>
      </c>
    </row>
    <row r="9" spans="1:5" ht="15.75">
      <c r="A9" s="48" t="s">
        <v>3</v>
      </c>
      <c r="B9" s="48">
        <v>27</v>
      </c>
      <c r="C9" s="48">
        <v>0.05947136563876652</v>
      </c>
      <c r="D9" s="48">
        <v>0.22943722943722944</v>
      </c>
      <c r="E9" s="48">
        <f>(C9+D9)</f>
        <v>0.288908595075996</v>
      </c>
    </row>
    <row r="10" spans="1:5" ht="15.75">
      <c r="A10" s="48" t="s">
        <v>19</v>
      </c>
      <c r="B10" s="48">
        <v>4</v>
      </c>
      <c r="C10" s="48">
        <v>0.00881057268722467</v>
      </c>
      <c r="D10" s="48">
        <v>0.13636363636363635</v>
      </c>
      <c r="E10" s="48">
        <f>(C10+D10)</f>
        <v>0.14517420905086104</v>
      </c>
    </row>
    <row r="11" spans="1:5" ht="15.75">
      <c r="A11" s="48" t="s">
        <v>20</v>
      </c>
      <c r="B11" s="48">
        <v>4</v>
      </c>
      <c r="C11" s="48">
        <v>0.00881057268722467</v>
      </c>
      <c r="D11" s="48">
        <v>0.06926406926406926</v>
      </c>
      <c r="E11" s="48">
        <f>(C11+D11)</f>
        <v>0.07807464195129393</v>
      </c>
    </row>
    <row r="12" spans="1:5" ht="15.75">
      <c r="A12" s="48" t="s">
        <v>4</v>
      </c>
      <c r="B12" s="48">
        <v>1</v>
      </c>
      <c r="C12" s="48">
        <v>0.0022026431718061676</v>
      </c>
      <c r="D12" s="48">
        <v>0.05411255411255411</v>
      </c>
      <c r="E12" s="48">
        <f>(C12+D12)</f>
        <v>0.05631519728436028</v>
      </c>
    </row>
    <row r="13" spans="1:5" ht="15.75">
      <c r="A13" s="48" t="s">
        <v>8</v>
      </c>
      <c r="B13" s="48">
        <v>1</v>
      </c>
      <c r="C13" s="48">
        <v>0.0022026431718061676</v>
      </c>
      <c r="D13" s="48">
        <v>0.05411255411255411</v>
      </c>
      <c r="E13" s="48">
        <f>(C13+D13)</f>
        <v>0.05631519728436028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6.8515625" style="0" customWidth="1"/>
    <col min="2" max="2" width="20.421875" style="0" bestFit="1" customWidth="1"/>
    <col min="3" max="3" width="17.57421875" style="0" bestFit="1" customWidth="1"/>
    <col min="4" max="4" width="15.00390625" style="0" bestFit="1" customWidth="1"/>
    <col min="5" max="5" width="12.421875" style="0" bestFit="1" customWidth="1"/>
    <col min="6" max="7" width="15.00390625" style="0" bestFit="1" customWidth="1"/>
  </cols>
  <sheetData>
    <row r="3" spans="8:9" ht="18">
      <c r="H3" s="35"/>
      <c r="I3" s="35"/>
    </row>
    <row r="4" spans="1:9" ht="31.5" customHeight="1">
      <c r="A4" s="35"/>
      <c r="B4" s="35"/>
      <c r="C4" s="41" t="s">
        <v>110</v>
      </c>
      <c r="D4" s="40">
        <v>2009</v>
      </c>
      <c r="E4" s="36"/>
      <c r="F4" s="35"/>
      <c r="G4" s="35"/>
      <c r="H4" s="35"/>
      <c r="I4" s="35"/>
    </row>
    <row r="5" spans="1:9" ht="21.75" customHeight="1">
      <c r="A5" s="35"/>
      <c r="B5" s="36"/>
      <c r="C5" s="36"/>
      <c r="D5" s="36"/>
      <c r="E5" s="36"/>
      <c r="F5" s="36"/>
      <c r="G5" s="36"/>
      <c r="H5" s="35"/>
      <c r="I5" s="35"/>
    </row>
    <row r="6" spans="1:9" ht="31.5" customHeight="1">
      <c r="A6" s="38" t="s">
        <v>108</v>
      </c>
      <c r="B6" s="37"/>
      <c r="C6" s="9" t="s">
        <v>109</v>
      </c>
      <c r="D6" s="9"/>
      <c r="E6" s="9"/>
      <c r="F6" s="9"/>
      <c r="G6" s="9"/>
      <c r="H6" s="35"/>
      <c r="I6" s="35"/>
    </row>
    <row r="7" spans="1:9" ht="32.25" customHeight="1">
      <c r="A7" s="38" t="s">
        <v>4</v>
      </c>
      <c r="B7" s="37"/>
      <c r="C7" s="9" t="s">
        <v>109</v>
      </c>
      <c r="D7" s="9"/>
      <c r="E7" s="9"/>
      <c r="F7" s="9"/>
      <c r="G7" s="9"/>
      <c r="H7" s="35"/>
      <c r="I7" s="35"/>
    </row>
    <row r="8" spans="1:9" ht="31.5" customHeight="1">
      <c r="A8" s="38" t="s">
        <v>20</v>
      </c>
      <c r="B8" s="37"/>
      <c r="C8" s="9" t="s">
        <v>109</v>
      </c>
      <c r="D8" s="9"/>
      <c r="E8" s="9"/>
      <c r="F8" s="9"/>
      <c r="G8" s="9"/>
      <c r="H8" s="35"/>
      <c r="I8" s="35"/>
    </row>
    <row r="9" spans="1:9" ht="30.75" customHeight="1">
      <c r="A9" s="38" t="s">
        <v>19</v>
      </c>
      <c r="B9" s="37"/>
      <c r="C9" s="9"/>
      <c r="D9" s="9" t="s">
        <v>109</v>
      </c>
      <c r="E9" s="9"/>
      <c r="F9" s="9" t="s">
        <v>109</v>
      </c>
      <c r="G9" s="9" t="s">
        <v>109</v>
      </c>
      <c r="H9" s="35"/>
      <c r="I9" s="35"/>
    </row>
    <row r="10" spans="1:9" ht="36" customHeight="1">
      <c r="A10" s="38" t="s">
        <v>3</v>
      </c>
      <c r="B10" s="9" t="s">
        <v>109</v>
      </c>
      <c r="C10" s="9"/>
      <c r="D10" s="9" t="s">
        <v>109</v>
      </c>
      <c r="E10" s="9"/>
      <c r="F10" s="9" t="s">
        <v>109</v>
      </c>
      <c r="G10" s="9" t="s">
        <v>109</v>
      </c>
      <c r="H10" s="35"/>
      <c r="I10" s="35"/>
    </row>
    <row r="11" spans="1:9" ht="30" customHeight="1">
      <c r="A11" s="38" t="s">
        <v>18</v>
      </c>
      <c r="B11" s="9" t="s">
        <v>109</v>
      </c>
      <c r="C11" s="9" t="s">
        <v>109</v>
      </c>
      <c r="D11" s="9" t="s">
        <v>109</v>
      </c>
      <c r="E11" s="9"/>
      <c r="F11" s="9" t="s">
        <v>109</v>
      </c>
      <c r="G11" s="9" t="s">
        <v>109</v>
      </c>
      <c r="H11" s="35"/>
      <c r="I11" s="35"/>
    </row>
    <row r="12" spans="1:9" ht="33" customHeight="1">
      <c r="A12" s="38" t="s">
        <v>2</v>
      </c>
      <c r="B12" s="9" t="s">
        <v>109</v>
      </c>
      <c r="C12" s="9" t="s">
        <v>109</v>
      </c>
      <c r="D12" s="9" t="s">
        <v>109</v>
      </c>
      <c r="E12" s="9" t="s">
        <v>109</v>
      </c>
      <c r="F12" s="9" t="s">
        <v>109</v>
      </c>
      <c r="G12" s="9" t="s">
        <v>109</v>
      </c>
      <c r="H12" s="35"/>
      <c r="I12" s="35"/>
    </row>
    <row r="13" spans="1:9" ht="29.25" customHeight="1">
      <c r="A13" s="38" t="s">
        <v>1</v>
      </c>
      <c r="B13" s="9" t="s">
        <v>109</v>
      </c>
      <c r="C13" s="9" t="s">
        <v>109</v>
      </c>
      <c r="D13" s="9" t="s">
        <v>109</v>
      </c>
      <c r="E13" s="9" t="s">
        <v>109</v>
      </c>
      <c r="F13" s="9" t="s">
        <v>109</v>
      </c>
      <c r="G13" s="9" t="s">
        <v>109</v>
      </c>
      <c r="H13" s="35"/>
      <c r="I13" s="35"/>
    </row>
    <row r="14" spans="1:8" ht="33">
      <c r="A14" s="35"/>
      <c r="B14" s="39" t="s">
        <v>107</v>
      </c>
      <c r="C14" s="39" t="s">
        <v>26</v>
      </c>
      <c r="D14" s="39" t="s">
        <v>27</v>
      </c>
      <c r="E14" s="39" t="s">
        <v>102</v>
      </c>
      <c r="F14" s="39" t="s">
        <v>24</v>
      </c>
      <c r="G14" s="39" t="s">
        <v>23</v>
      </c>
      <c r="H14" s="34"/>
    </row>
  </sheetData>
  <sheetProtection/>
  <printOptions/>
  <pageMargins left="0.75" right="0.75" top="1" bottom="1" header="0.5" footer="0.5"/>
  <pageSetup fitToHeight="4" fitToWidth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C1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2.8515625" style="0" bestFit="1" customWidth="1"/>
    <col min="2" max="2" width="8.140625" style="0" customWidth="1"/>
    <col min="3" max="3" width="9.00390625" style="0" customWidth="1"/>
  </cols>
  <sheetData>
    <row r="1" spans="1:3" ht="15.75">
      <c r="A1" s="48" t="s">
        <v>111</v>
      </c>
      <c r="B1" s="48"/>
      <c r="C1" s="48">
        <v>2009</v>
      </c>
    </row>
    <row r="2" spans="1:3" ht="15.75">
      <c r="A2" s="48"/>
      <c r="B2" s="48"/>
      <c r="C2" s="48"/>
    </row>
    <row r="3" spans="1:3" ht="15.75">
      <c r="A3" s="57" t="s">
        <v>9</v>
      </c>
      <c r="B3" s="57" t="s">
        <v>50</v>
      </c>
      <c r="C3" s="48"/>
    </row>
    <row r="4" spans="1:3" ht="15.75">
      <c r="A4" s="48" t="s">
        <v>1</v>
      </c>
      <c r="B4" s="48">
        <v>229</v>
      </c>
      <c r="C4" s="48"/>
    </row>
    <row r="5" spans="1:3" ht="15.75">
      <c r="A5" s="48" t="s">
        <v>2</v>
      </c>
      <c r="B5" s="48">
        <v>119</v>
      </c>
      <c r="C5" s="48"/>
    </row>
    <row r="6" spans="1:3" ht="15.75">
      <c r="A6" s="48" t="s">
        <v>3</v>
      </c>
      <c r="B6" s="48">
        <v>27</v>
      </c>
      <c r="C6" s="48"/>
    </row>
    <row r="7" spans="1:3" ht="15.75">
      <c r="A7" s="48" t="s">
        <v>18</v>
      </c>
      <c r="B7" s="48">
        <v>69</v>
      </c>
      <c r="C7" s="48"/>
    </row>
    <row r="8" spans="1:3" ht="15.75">
      <c r="A8" s="48" t="s">
        <v>19</v>
      </c>
      <c r="B8" s="48">
        <v>4</v>
      </c>
      <c r="C8" s="48"/>
    </row>
    <row r="9" spans="1:3" ht="15.75">
      <c r="A9" s="48" t="s">
        <v>20</v>
      </c>
      <c r="B9" s="48">
        <v>4</v>
      </c>
      <c r="C9" s="48"/>
    </row>
    <row r="10" spans="1:3" ht="15.75">
      <c r="A10" s="48" t="s">
        <v>4</v>
      </c>
      <c r="B10" s="48">
        <v>1</v>
      </c>
      <c r="C10" s="48"/>
    </row>
    <row r="11" spans="1:3" ht="15.75">
      <c r="A11" s="48" t="s">
        <v>8</v>
      </c>
      <c r="B11" s="48">
        <v>1</v>
      </c>
      <c r="C11" s="48"/>
    </row>
    <row r="12" spans="1:3" ht="15.75">
      <c r="A12" s="58" t="s">
        <v>49</v>
      </c>
      <c r="B12" s="51">
        <f>SUM(B4:B11)</f>
        <v>454</v>
      </c>
      <c r="C12" s="48"/>
    </row>
    <row r="13" spans="1:3" ht="15.75">
      <c r="A13" s="48"/>
      <c r="B13" s="48"/>
      <c r="C13" s="48"/>
    </row>
    <row r="14" spans="1:3" ht="15.75">
      <c r="A14" s="51" t="s">
        <v>51</v>
      </c>
      <c r="B14" s="48"/>
      <c r="C14" s="48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1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28125" style="0" bestFit="1" customWidth="1"/>
    <col min="2" max="2" width="9.140625" style="0" bestFit="1" customWidth="1"/>
    <col min="3" max="3" width="12.00390625" style="0" bestFit="1" customWidth="1"/>
    <col min="4" max="5" width="12.57421875" style="0" bestFit="1" customWidth="1"/>
  </cols>
  <sheetData>
    <row r="1" spans="1:6" ht="15.75">
      <c r="A1" s="48" t="s">
        <v>114</v>
      </c>
      <c r="B1" s="48"/>
      <c r="C1" s="48"/>
      <c r="D1" s="48"/>
      <c r="E1" s="48">
        <v>2009</v>
      </c>
      <c r="F1" s="3"/>
    </row>
    <row r="2" spans="1:5" ht="15.75">
      <c r="A2" s="48"/>
      <c r="B2" s="48"/>
      <c r="C2" s="48"/>
      <c r="D2" s="48"/>
      <c r="E2" s="48"/>
    </row>
    <row r="3" spans="1:5" ht="15.75">
      <c r="A3" s="50" t="s">
        <v>9</v>
      </c>
      <c r="B3" s="50" t="s">
        <v>0</v>
      </c>
      <c r="C3" s="50" t="s">
        <v>10</v>
      </c>
      <c r="D3" s="50" t="s">
        <v>11</v>
      </c>
      <c r="E3" s="50" t="s">
        <v>16</v>
      </c>
    </row>
    <row r="4" spans="1:5" ht="15.75">
      <c r="A4" s="48" t="s">
        <v>1</v>
      </c>
      <c r="B4" s="54">
        <v>229</v>
      </c>
      <c r="C4" s="48">
        <f>(B4/B12)</f>
        <v>0.5044052863436124</v>
      </c>
      <c r="D4" s="48">
        <f>LOG(C4,10)</f>
        <v>-0.29722037051721584</v>
      </c>
      <c r="E4" s="48">
        <f>(C4*D4)</f>
        <v>-0.14991952609789083</v>
      </c>
    </row>
    <row r="5" spans="1:5" ht="15.75">
      <c r="A5" s="48" t="s">
        <v>2</v>
      </c>
      <c r="B5" s="54">
        <v>119</v>
      </c>
      <c r="C5" s="48">
        <f>(B5/B12)</f>
        <v>0.2621145374449339</v>
      </c>
      <c r="D5" s="48">
        <f aca="true" t="shared" si="0" ref="D5:D11">LOG(C5,10)</f>
        <v>-0.5815088914645732</v>
      </c>
      <c r="E5" s="48">
        <f aca="true" t="shared" si="1" ref="E5:E11">(C5*D5)</f>
        <v>-0.15242193410635288</v>
      </c>
    </row>
    <row r="6" spans="1:5" ht="15.75">
      <c r="A6" s="48" t="s">
        <v>3</v>
      </c>
      <c r="B6" s="54">
        <v>27</v>
      </c>
      <c r="C6" s="48">
        <f>(B6/B12)</f>
        <v>0.05947136563876652</v>
      </c>
      <c r="D6" s="48">
        <f t="shared" si="0"/>
        <v>-1.2256920886981164</v>
      </c>
      <c r="E6" s="48">
        <f t="shared" si="1"/>
        <v>-0.07289358236750912</v>
      </c>
    </row>
    <row r="7" spans="1:5" ht="15.75">
      <c r="A7" s="48" t="s">
        <v>7</v>
      </c>
      <c r="B7" s="54">
        <v>69</v>
      </c>
      <c r="C7" s="48">
        <f>(B7/B12)</f>
        <v>0.15198237885462554</v>
      </c>
      <c r="D7" s="48">
        <f t="shared" si="0"/>
        <v>-0.8182067621198486</v>
      </c>
      <c r="E7" s="48">
        <f>(C7*D7)</f>
        <v>-0.1243530101019153</v>
      </c>
    </row>
    <row r="8" spans="1:5" ht="15.75">
      <c r="A8" s="48" t="s">
        <v>6</v>
      </c>
      <c r="B8" s="54">
        <v>4</v>
      </c>
      <c r="C8" s="48">
        <f>(B8/B12)</f>
        <v>0.00881057268722467</v>
      </c>
      <c r="D8" s="48">
        <f t="shared" si="0"/>
        <v>-2.0549958615291413</v>
      </c>
      <c r="E8" s="48">
        <f>(C8*D8)</f>
        <v>-0.01810569040994838</v>
      </c>
    </row>
    <row r="9" spans="1:5" ht="15.75">
      <c r="A9" s="48" t="s">
        <v>5</v>
      </c>
      <c r="B9" s="54">
        <v>4</v>
      </c>
      <c r="C9" s="48">
        <f>(B9/B12)</f>
        <v>0.00881057268722467</v>
      </c>
      <c r="D9" s="48">
        <f t="shared" si="0"/>
        <v>-2.0549958615291413</v>
      </c>
      <c r="E9" s="48">
        <f t="shared" si="1"/>
        <v>-0.01810569040994838</v>
      </c>
    </row>
    <row r="10" spans="1:5" ht="15.75">
      <c r="A10" s="48" t="s">
        <v>4</v>
      </c>
      <c r="B10" s="54">
        <v>1</v>
      </c>
      <c r="C10" s="48">
        <f>(B10/B12)</f>
        <v>0.0022026431718061676</v>
      </c>
      <c r="D10" s="48">
        <f t="shared" si="0"/>
        <v>-2.6570558528571038</v>
      </c>
      <c r="E10" s="48">
        <f>(C10*D10)</f>
        <v>-0.005852545931403313</v>
      </c>
    </row>
    <row r="11" spans="1:5" ht="15.75">
      <c r="A11" s="48" t="s">
        <v>8</v>
      </c>
      <c r="B11" s="54">
        <v>1</v>
      </c>
      <c r="C11" s="48">
        <f>(B11/B12)</f>
        <v>0.0022026431718061676</v>
      </c>
      <c r="D11" s="48">
        <f t="shared" si="0"/>
        <v>-2.6570558528571038</v>
      </c>
      <c r="E11" s="48">
        <f t="shared" si="1"/>
        <v>-0.005852545931403313</v>
      </c>
    </row>
    <row r="12" spans="1:5" ht="15.75">
      <c r="A12" s="50" t="s">
        <v>13</v>
      </c>
      <c r="B12" s="55">
        <f>SUM(B4:B11)</f>
        <v>454</v>
      </c>
      <c r="C12" s="48"/>
      <c r="D12" s="48"/>
      <c r="E12" s="48">
        <f>SUM(E4:E11)</f>
        <v>-0.5475045253563714</v>
      </c>
    </row>
    <row r="13" spans="1:5" ht="15.75">
      <c r="A13" s="48"/>
      <c r="B13" s="48"/>
      <c r="C13" s="48"/>
      <c r="D13" s="48"/>
      <c r="E13" s="48"/>
    </row>
    <row r="14" spans="1:5" ht="15.75">
      <c r="A14" s="48"/>
      <c r="B14" s="48"/>
      <c r="C14" s="48"/>
      <c r="D14" s="48"/>
      <c r="E14" s="48"/>
    </row>
    <row r="15" spans="1:5" ht="15.75">
      <c r="A15" s="48"/>
      <c r="B15" s="51" t="s">
        <v>12</v>
      </c>
      <c r="C15" s="48">
        <f>LOG(8)</f>
        <v>0.9030899869919435</v>
      </c>
      <c r="D15" s="48"/>
      <c r="E15" s="48"/>
    </row>
    <row r="16" spans="1:5" ht="15.75">
      <c r="A16" s="48"/>
      <c r="B16" s="51" t="s">
        <v>14</v>
      </c>
      <c r="C16" s="48">
        <f>-E12</f>
        <v>0.5475045253563714</v>
      </c>
      <c r="D16" s="48"/>
      <c r="E16" s="48"/>
    </row>
    <row r="17" spans="1:5" ht="15.75">
      <c r="A17" s="48"/>
      <c r="B17" s="51" t="s">
        <v>15</v>
      </c>
      <c r="C17" s="48">
        <f>C16/C15</f>
        <v>0.6062568882864335</v>
      </c>
      <c r="D17" s="48"/>
      <c r="E17" s="48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L2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4.7109375" style="0" customWidth="1"/>
    <col min="2" max="2" width="21.00390625" style="0" customWidth="1"/>
    <col min="3" max="3" width="31.7109375" style="0" customWidth="1"/>
    <col min="4" max="4" width="12.00390625" style="0" bestFit="1" customWidth="1"/>
    <col min="5" max="6" width="12.57421875" style="0" bestFit="1" customWidth="1"/>
  </cols>
  <sheetData>
    <row r="1" ht="12.75">
      <c r="L1" s="4"/>
    </row>
    <row r="2" spans="1:12" ht="12.75">
      <c r="A2" t="s">
        <v>111</v>
      </c>
      <c r="F2">
        <v>2009</v>
      </c>
      <c r="L2" s="4"/>
    </row>
    <row r="4" spans="1:6" ht="15.75">
      <c r="A4" s="6" t="s">
        <v>22</v>
      </c>
      <c r="B4" s="5" t="s">
        <v>30</v>
      </c>
      <c r="C4" s="5" t="s">
        <v>40</v>
      </c>
      <c r="D4" s="5" t="s">
        <v>10</v>
      </c>
      <c r="E4" s="5" t="s">
        <v>11</v>
      </c>
      <c r="F4" s="5" t="s">
        <v>16</v>
      </c>
    </row>
    <row r="5" spans="1:6" ht="12.75">
      <c r="A5" t="s">
        <v>23</v>
      </c>
      <c r="B5">
        <v>11</v>
      </c>
      <c r="C5" s="4">
        <v>234</v>
      </c>
      <c r="D5">
        <f>(C5/C11)</f>
        <v>0.5154185022026432</v>
      </c>
      <c r="E5">
        <f aca="true" t="shared" si="0" ref="E5:E10">LOG(D5,10)</f>
        <v>-0.28783999544696104</v>
      </c>
      <c r="F5">
        <f aca="true" t="shared" si="1" ref="F5:F10">(D5*E5)</f>
        <v>-0.1483580593272883</v>
      </c>
    </row>
    <row r="6" spans="1:6" ht="12.75">
      <c r="A6" t="s">
        <v>24</v>
      </c>
      <c r="B6">
        <v>11</v>
      </c>
      <c r="C6" s="4">
        <v>96</v>
      </c>
      <c r="D6">
        <f>(C6/C11)</f>
        <v>0.21145374449339208</v>
      </c>
      <c r="E6">
        <f t="shared" si="0"/>
        <v>-0.6747846198175355</v>
      </c>
      <c r="F6">
        <f t="shared" si="1"/>
        <v>-0.14268573458696784</v>
      </c>
    </row>
    <row r="7" spans="1:6" ht="12.75">
      <c r="A7" t="s">
        <v>25</v>
      </c>
      <c r="B7">
        <v>2</v>
      </c>
      <c r="C7" s="4">
        <v>3</v>
      </c>
      <c r="D7">
        <f>(C7/C11)</f>
        <v>0.006607929515418502</v>
      </c>
      <c r="E7">
        <f t="shared" si="0"/>
        <v>-2.179934598137441</v>
      </c>
      <c r="F7">
        <f t="shared" si="1"/>
        <v>-0.014404854172714369</v>
      </c>
    </row>
    <row r="8" spans="1:6" ht="12.75">
      <c r="A8" t="s">
        <v>26</v>
      </c>
      <c r="B8">
        <v>6</v>
      </c>
      <c r="C8" s="4">
        <v>53</v>
      </c>
      <c r="D8">
        <f>(C8/C11)</f>
        <v>0.11674008810572688</v>
      </c>
      <c r="E8">
        <f t="shared" si="0"/>
        <v>-0.9327799832563147</v>
      </c>
      <c r="F8">
        <f t="shared" si="1"/>
        <v>-0.10889281742860062</v>
      </c>
    </row>
    <row r="9" spans="1:6" ht="12.75">
      <c r="A9" t="s">
        <v>27</v>
      </c>
      <c r="B9">
        <v>2</v>
      </c>
      <c r="C9" s="4">
        <v>22</v>
      </c>
      <c r="D9">
        <f>(C9/C11)</f>
        <v>0.048458149779735685</v>
      </c>
      <c r="E9">
        <f t="shared" si="0"/>
        <v>-1.3146331720348976</v>
      </c>
      <c r="F9">
        <f t="shared" si="1"/>
        <v>-0.0637046911558761</v>
      </c>
    </row>
    <row r="10" spans="1:6" ht="12.75">
      <c r="A10" t="s">
        <v>28</v>
      </c>
      <c r="B10">
        <v>6</v>
      </c>
      <c r="C10" s="4">
        <v>46</v>
      </c>
      <c r="D10">
        <f>(C10/C11)</f>
        <v>0.1013215859030837</v>
      </c>
      <c r="E10">
        <f t="shared" si="0"/>
        <v>-0.9942980211755297</v>
      </c>
      <c r="F10">
        <f t="shared" si="1"/>
        <v>-0.10074385236580256</v>
      </c>
    </row>
    <row r="11" spans="1:6" ht="12.75">
      <c r="A11" s="1" t="s">
        <v>115</v>
      </c>
      <c r="B11" s="2">
        <f>SUM(B5:B10)</f>
        <v>38</v>
      </c>
      <c r="C11" s="7">
        <f>SUM(C5:C10)</f>
        <v>454</v>
      </c>
      <c r="F11" s="2">
        <f>SUM(F5:F10)</f>
        <v>-0.5787900090372498</v>
      </c>
    </row>
    <row r="17" spans="2:3" ht="12.75">
      <c r="B17" s="2" t="s">
        <v>41</v>
      </c>
      <c r="C17">
        <f>LOG(6)</f>
        <v>0.7781512503836436</v>
      </c>
    </row>
    <row r="18" spans="2:3" ht="12.75">
      <c r="B18" s="2" t="s">
        <v>14</v>
      </c>
      <c r="C18">
        <f>-F11</f>
        <v>0.5787900090372498</v>
      </c>
    </row>
    <row r="19" spans="2:3" ht="12.75">
      <c r="B19" s="2" t="s">
        <v>15</v>
      </c>
      <c r="C19">
        <f>(C18/C17)</f>
        <v>0.7438014251752407</v>
      </c>
    </row>
    <row r="25" spans="2:3" ht="15.75">
      <c r="B25" s="6"/>
      <c r="C25" s="5"/>
    </row>
  </sheetData>
  <sheetProtection/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39"/>
  <sheetViews>
    <sheetView zoomScalePageLayoutView="0" workbookViewId="0" topLeftCell="A1">
      <selection activeCell="A14" sqref="A14:E27"/>
    </sheetView>
  </sheetViews>
  <sheetFormatPr defaultColWidth="9.140625" defaultRowHeight="12.75"/>
  <cols>
    <col min="1" max="1" width="15.8515625" style="0" bestFit="1" customWidth="1"/>
    <col min="2" max="2" width="18.28125" style="0" bestFit="1" customWidth="1"/>
    <col min="3" max="4" width="19.421875" style="0" bestFit="1" customWidth="1"/>
    <col min="5" max="5" width="12.00390625" style="0" bestFit="1" customWidth="1"/>
    <col min="8" max="8" width="15.8515625" style="0" bestFit="1" customWidth="1"/>
    <col min="10" max="10" width="5.140625" style="0" bestFit="1" customWidth="1"/>
    <col min="11" max="11" width="18.28125" style="0" bestFit="1" customWidth="1"/>
  </cols>
  <sheetData>
    <row r="1" spans="1:5" ht="12.75">
      <c r="A1" s="2" t="s">
        <v>9</v>
      </c>
      <c r="B1" s="2" t="s">
        <v>80</v>
      </c>
      <c r="C1" s="2" t="s">
        <v>47</v>
      </c>
      <c r="D1" s="2" t="s">
        <v>48</v>
      </c>
      <c r="E1" s="7" t="s">
        <v>81</v>
      </c>
    </row>
    <row r="2" spans="1:5" ht="12.75">
      <c r="A2" t="s">
        <v>1</v>
      </c>
      <c r="B2">
        <v>229</v>
      </c>
      <c r="C2">
        <f>(B2/B10)</f>
        <v>0.5044052863436124</v>
      </c>
      <c r="D2">
        <f>(365/B13)</f>
        <v>0.79004329004329</v>
      </c>
      <c r="E2">
        <f>(C2+D2)</f>
        <v>1.2944485763869022</v>
      </c>
    </row>
    <row r="3" spans="1:5" ht="12.75">
      <c r="A3" t="s">
        <v>2</v>
      </c>
      <c r="B3">
        <v>119</v>
      </c>
      <c r="C3">
        <f>(B3/B10)</f>
        <v>0.2621145374449339</v>
      </c>
      <c r="D3">
        <f>(231/B13)</f>
        <v>0.5</v>
      </c>
      <c r="E3">
        <f aca="true" t="shared" si="0" ref="E3:E9">(C3+D3)</f>
        <v>0.7621145374449338</v>
      </c>
    </row>
    <row r="4" spans="1:5" ht="12.75">
      <c r="A4" t="s">
        <v>3</v>
      </c>
      <c r="B4">
        <v>27</v>
      </c>
      <c r="C4">
        <f>(B4/B10)</f>
        <v>0.05947136563876652</v>
      </c>
      <c r="D4">
        <f>(106/B13)</f>
        <v>0.22943722943722944</v>
      </c>
      <c r="E4">
        <f t="shared" si="0"/>
        <v>0.288908595075996</v>
      </c>
    </row>
    <row r="5" spans="1:5" ht="12.75">
      <c r="A5" t="s">
        <v>18</v>
      </c>
      <c r="B5">
        <v>69</v>
      </c>
      <c r="C5">
        <f>(B5/B10)</f>
        <v>0.15198237885462554</v>
      </c>
      <c r="D5">
        <f>(208/B13)</f>
        <v>0.45021645021645024</v>
      </c>
      <c r="E5">
        <f t="shared" si="0"/>
        <v>0.6021988290710758</v>
      </c>
    </row>
    <row r="6" spans="1:5" ht="12.75">
      <c r="A6" t="s">
        <v>19</v>
      </c>
      <c r="B6">
        <v>4</v>
      </c>
      <c r="C6">
        <f>(B6/B10)</f>
        <v>0.00881057268722467</v>
      </c>
      <c r="D6">
        <f>(63/B13)</f>
        <v>0.13636363636363635</v>
      </c>
      <c r="E6">
        <f t="shared" si="0"/>
        <v>0.14517420905086104</v>
      </c>
    </row>
    <row r="7" spans="1:5" ht="12.75">
      <c r="A7" t="s">
        <v>20</v>
      </c>
      <c r="B7">
        <v>4</v>
      </c>
      <c r="C7">
        <f>(B7/B10)</f>
        <v>0.00881057268722467</v>
      </c>
      <c r="D7">
        <f>(32/B13)</f>
        <v>0.06926406926406926</v>
      </c>
      <c r="E7">
        <f t="shared" si="0"/>
        <v>0.07807464195129393</v>
      </c>
    </row>
    <row r="8" spans="1:5" ht="12.75">
      <c r="A8" t="s">
        <v>4</v>
      </c>
      <c r="B8">
        <v>1</v>
      </c>
      <c r="C8">
        <f>(B8/B10)</f>
        <v>0.0022026431718061676</v>
      </c>
      <c r="D8">
        <f>(25/B13)</f>
        <v>0.05411255411255411</v>
      </c>
      <c r="E8">
        <f>(C8+D8)</f>
        <v>0.05631519728436028</v>
      </c>
    </row>
    <row r="9" spans="1:5" ht="12.75">
      <c r="A9" t="s">
        <v>8</v>
      </c>
      <c r="B9">
        <v>1</v>
      </c>
      <c r="C9">
        <f>(B9/B10)</f>
        <v>0.0022026431718061676</v>
      </c>
      <c r="D9">
        <f>(25/B13)</f>
        <v>0.05411255411255411</v>
      </c>
      <c r="E9">
        <f t="shared" si="0"/>
        <v>0.05631519728436028</v>
      </c>
    </row>
    <row r="10" spans="1:2" ht="12.75">
      <c r="A10" s="2" t="s">
        <v>79</v>
      </c>
      <c r="B10" s="2">
        <v>454</v>
      </c>
    </row>
    <row r="13" spans="1:2" ht="12.75">
      <c r="A13" s="2" t="s">
        <v>84</v>
      </c>
      <c r="B13" s="2">
        <v>462</v>
      </c>
    </row>
    <row r="15" spans="1:5" ht="12.75">
      <c r="A15" t="s">
        <v>111</v>
      </c>
      <c r="E15">
        <v>2009</v>
      </c>
    </row>
    <row r="17" spans="8:9" ht="12.75">
      <c r="H17" s="2" t="s">
        <v>9</v>
      </c>
      <c r="I17" s="2" t="s">
        <v>81</v>
      </c>
    </row>
    <row r="18" spans="1:9" ht="12.75">
      <c r="A18" s="2" t="s">
        <v>9</v>
      </c>
      <c r="B18" s="2" t="s">
        <v>80</v>
      </c>
      <c r="C18" s="2" t="s">
        <v>47</v>
      </c>
      <c r="D18" s="2" t="s">
        <v>48</v>
      </c>
      <c r="E18" s="7" t="s">
        <v>81</v>
      </c>
      <c r="H18" t="s">
        <v>1</v>
      </c>
      <c r="I18">
        <v>1.2944485763869022</v>
      </c>
    </row>
    <row r="19" spans="1:9" ht="12.75">
      <c r="A19" t="s">
        <v>1</v>
      </c>
      <c r="B19">
        <v>229</v>
      </c>
      <c r="C19">
        <v>0.5044052863436124</v>
      </c>
      <c r="D19">
        <v>0.79004329004329</v>
      </c>
      <c r="E19">
        <f>(C19+D19)</f>
        <v>1.2944485763869022</v>
      </c>
      <c r="H19" t="s">
        <v>2</v>
      </c>
      <c r="I19">
        <v>0.7621145374449338</v>
      </c>
    </row>
    <row r="20" spans="1:9" ht="12.75">
      <c r="A20" t="s">
        <v>2</v>
      </c>
      <c r="B20">
        <v>119</v>
      </c>
      <c r="C20">
        <v>0.2621145374449339</v>
      </c>
      <c r="D20">
        <v>0.5</v>
      </c>
      <c r="E20">
        <f>(C20+D20)</f>
        <v>0.7621145374449338</v>
      </c>
      <c r="H20" t="s">
        <v>3</v>
      </c>
      <c r="I20">
        <v>0.6021988290710758</v>
      </c>
    </row>
    <row r="21" spans="1:9" ht="12.75">
      <c r="A21" t="s">
        <v>18</v>
      </c>
      <c r="B21">
        <v>69</v>
      </c>
      <c r="C21">
        <v>0.15198237885462554</v>
      </c>
      <c r="D21">
        <v>0.45021645021645024</v>
      </c>
      <c r="E21">
        <f>(C21+D21)</f>
        <v>0.6021988290710758</v>
      </c>
      <c r="H21" t="s">
        <v>18</v>
      </c>
      <c r="I21">
        <v>0.288908595075996</v>
      </c>
    </row>
    <row r="22" spans="1:9" ht="12.75">
      <c r="A22" t="s">
        <v>3</v>
      </c>
      <c r="B22">
        <v>27</v>
      </c>
      <c r="C22">
        <v>0.05947136563876652</v>
      </c>
      <c r="D22">
        <v>0.22943722943722944</v>
      </c>
      <c r="E22">
        <f>(C22+D22)</f>
        <v>0.288908595075996</v>
      </c>
      <c r="H22" t="s">
        <v>19</v>
      </c>
      <c r="I22">
        <v>0.14517420905086104</v>
      </c>
    </row>
    <row r="23" spans="1:9" ht="12.75">
      <c r="A23" t="s">
        <v>19</v>
      </c>
      <c r="B23">
        <v>4</v>
      </c>
      <c r="C23">
        <v>0.00881057268722467</v>
      </c>
      <c r="D23">
        <v>0.13636363636363635</v>
      </c>
      <c r="E23">
        <f>(C23+D23)</f>
        <v>0.14517420905086104</v>
      </c>
      <c r="H23" t="s">
        <v>20</v>
      </c>
      <c r="I23">
        <v>0.07807464195129393</v>
      </c>
    </row>
    <row r="24" spans="1:9" ht="12.75">
      <c r="A24" t="s">
        <v>20</v>
      </c>
      <c r="B24">
        <v>4</v>
      </c>
      <c r="C24">
        <v>0.00881057268722467</v>
      </c>
      <c r="D24">
        <v>0.06926406926406926</v>
      </c>
      <c r="E24">
        <f>(C24+D24)</f>
        <v>0.07807464195129393</v>
      </c>
      <c r="H24" t="s">
        <v>4</v>
      </c>
      <c r="I24">
        <v>0.05631519728436028</v>
      </c>
    </row>
    <row r="25" spans="1:9" ht="12.75">
      <c r="A25" t="s">
        <v>4</v>
      </c>
      <c r="B25">
        <v>1</v>
      </c>
      <c r="C25">
        <v>0.0022026431718061676</v>
      </c>
      <c r="D25">
        <v>0.05411255411255411</v>
      </c>
      <c r="E25">
        <f>(C25+D25)</f>
        <v>0.05631519728436028</v>
      </c>
      <c r="H25" t="s">
        <v>8</v>
      </c>
      <c r="I25">
        <v>0.05631519728436028</v>
      </c>
    </row>
    <row r="26" spans="1:5" ht="12.75">
      <c r="A26" t="s">
        <v>8</v>
      </c>
      <c r="B26">
        <v>1</v>
      </c>
      <c r="C26">
        <v>0.0022026431718061676</v>
      </c>
      <c r="D26">
        <v>0.05411255411255411</v>
      </c>
      <c r="E26">
        <f>(C26+D26)</f>
        <v>0.05631519728436028</v>
      </c>
    </row>
    <row r="31" spans="1:2" ht="12.75">
      <c r="A31" s="1" t="s">
        <v>100</v>
      </c>
      <c r="B31" s="1" t="s">
        <v>47</v>
      </c>
    </row>
    <row r="32" spans="1:2" ht="12.75">
      <c r="A32" t="s">
        <v>1</v>
      </c>
      <c r="B32">
        <v>0.5044052863436124</v>
      </c>
    </row>
    <row r="33" spans="1:2" ht="12.75">
      <c r="A33" t="s">
        <v>2</v>
      </c>
      <c r="B33">
        <v>0.2621145374449339</v>
      </c>
    </row>
    <row r="34" spans="1:2" ht="12.75">
      <c r="A34" t="s">
        <v>18</v>
      </c>
      <c r="B34">
        <v>0.15198237885462554</v>
      </c>
    </row>
    <row r="35" spans="1:2" ht="12.75">
      <c r="A35" t="s">
        <v>3</v>
      </c>
      <c r="B35">
        <v>0.05947136563876652</v>
      </c>
    </row>
    <row r="36" spans="1:2" ht="12.75">
      <c r="A36" t="s">
        <v>19</v>
      </c>
      <c r="B36">
        <v>0.00881057268722467</v>
      </c>
    </row>
    <row r="37" spans="1:2" ht="12.75">
      <c r="A37" t="s">
        <v>20</v>
      </c>
      <c r="B37">
        <v>0.00881057268722467</v>
      </c>
    </row>
    <row r="38" spans="1:2" ht="12.75">
      <c r="A38" t="s">
        <v>4</v>
      </c>
      <c r="B38">
        <v>0.0022026431718061676</v>
      </c>
    </row>
    <row r="39" spans="1:2" ht="12.75">
      <c r="A39" t="s">
        <v>8</v>
      </c>
      <c r="B39">
        <v>0.0022026431718061676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7"/>
  <sheetViews>
    <sheetView zoomScalePageLayoutView="0" workbookViewId="0" topLeftCell="A1">
      <selection activeCell="A71" sqref="A71"/>
    </sheetView>
  </sheetViews>
  <sheetFormatPr defaultColWidth="9.140625" defaultRowHeight="12.75"/>
  <cols>
    <col min="1" max="1" width="28.57421875" style="0" bestFit="1" customWidth="1"/>
    <col min="2" max="2" width="4.00390625" style="0" bestFit="1" customWidth="1"/>
    <col min="3" max="3" width="18.28125" style="0" bestFit="1" customWidth="1"/>
    <col min="4" max="4" width="19.57421875" style="0" bestFit="1" customWidth="1"/>
    <col min="5" max="5" width="12.00390625" style="0" bestFit="1" customWidth="1"/>
    <col min="6" max="6" width="9.421875" style="0" customWidth="1"/>
    <col min="7" max="7" width="12.421875" style="0" bestFit="1" customWidth="1"/>
    <col min="10" max="10" width="13.421875" style="0" bestFit="1" customWidth="1"/>
  </cols>
  <sheetData>
    <row r="1" spans="1:9" ht="12.75">
      <c r="A1" t="s">
        <v>111</v>
      </c>
      <c r="E1">
        <v>2009</v>
      </c>
      <c r="H1" s="29" t="s">
        <v>101</v>
      </c>
      <c r="I1" s="29" t="s">
        <v>100</v>
      </c>
    </row>
    <row r="2" spans="3:9" ht="12.75">
      <c r="C2" s="60" t="s">
        <v>116</v>
      </c>
      <c r="D2" s="61" t="s">
        <v>117</v>
      </c>
      <c r="H2" s="29" t="s">
        <v>26</v>
      </c>
      <c r="I2">
        <v>6</v>
      </c>
    </row>
    <row r="3" spans="1:9" ht="12.75">
      <c r="A3" s="2" t="s">
        <v>22</v>
      </c>
      <c r="B3" s="2"/>
      <c r="C3" s="3" t="s">
        <v>47</v>
      </c>
      <c r="D3" s="3" t="s">
        <v>83</v>
      </c>
      <c r="E3" s="3" t="s">
        <v>81</v>
      </c>
      <c r="H3" s="29" t="s">
        <v>23</v>
      </c>
      <c r="I3">
        <v>5</v>
      </c>
    </row>
    <row r="4" spans="1:9" ht="18">
      <c r="A4" s="59" t="s">
        <v>23</v>
      </c>
      <c r="H4" s="29" t="s">
        <v>24</v>
      </c>
      <c r="I4">
        <v>5</v>
      </c>
    </row>
    <row r="5" spans="1:9" ht="12.75">
      <c r="A5" t="s">
        <v>1</v>
      </c>
      <c r="B5">
        <v>144</v>
      </c>
      <c r="C5">
        <f>(B5/234)</f>
        <v>0.6153846153846154</v>
      </c>
      <c r="D5">
        <f>(B5/122)</f>
        <v>1.180327868852459</v>
      </c>
      <c r="E5">
        <f>(C5+D5)</f>
        <v>1.7957124842370744</v>
      </c>
      <c r="H5" s="29" t="s">
        <v>27</v>
      </c>
      <c r="I5">
        <v>5</v>
      </c>
    </row>
    <row r="6" spans="1:9" ht="12.75">
      <c r="A6" t="s">
        <v>2</v>
      </c>
      <c r="B6">
        <v>63</v>
      </c>
      <c r="C6">
        <f>(B6/234)</f>
        <v>0.2692307692307692</v>
      </c>
      <c r="D6">
        <f>(B6/122)</f>
        <v>0.5163934426229508</v>
      </c>
      <c r="E6">
        <f>(C6+D6)</f>
        <v>0.78562421185372</v>
      </c>
      <c r="H6" s="29" t="s">
        <v>61</v>
      </c>
      <c r="I6">
        <v>4</v>
      </c>
    </row>
    <row r="7" spans="1:9" ht="12.75">
      <c r="A7" s="29" t="s">
        <v>3</v>
      </c>
      <c r="B7">
        <v>17</v>
      </c>
      <c r="C7">
        <f>(B7/234)</f>
        <v>0.07264957264957266</v>
      </c>
      <c r="D7">
        <f>(B7/122)</f>
        <v>0.13934426229508196</v>
      </c>
      <c r="E7">
        <f>(C7+D7)</f>
        <v>0.21199383494465462</v>
      </c>
      <c r="H7" s="29" t="s">
        <v>102</v>
      </c>
      <c r="I7">
        <v>2</v>
      </c>
    </row>
    <row r="8" spans="1:5" ht="12.75">
      <c r="A8" s="29" t="s">
        <v>18</v>
      </c>
      <c r="B8">
        <v>9</v>
      </c>
      <c r="C8">
        <f>(B8/234)</f>
        <v>0.038461538461538464</v>
      </c>
      <c r="D8">
        <f>(B8/122)</f>
        <v>0.07377049180327869</v>
      </c>
      <c r="E8">
        <f>(C8+D8)</f>
        <v>0.11223203026481715</v>
      </c>
    </row>
    <row r="9" spans="1:5" ht="12.75">
      <c r="A9" t="s">
        <v>19</v>
      </c>
      <c r="B9">
        <v>1</v>
      </c>
      <c r="C9">
        <f>(B9/234)</f>
        <v>0.004273504273504274</v>
      </c>
      <c r="D9">
        <f>(B9/122)</f>
        <v>0.00819672131147541</v>
      </c>
      <c r="E9">
        <f>(C9+D9)</f>
        <v>0.012470225584979684</v>
      </c>
    </row>
    <row r="10" ht="10.5" customHeight="1"/>
    <row r="11" spans="1:2" ht="12.75">
      <c r="A11" s="2" t="s">
        <v>90</v>
      </c>
      <c r="B11" s="2"/>
    </row>
    <row r="12" ht="18" customHeight="1">
      <c r="A12" s="59" t="s">
        <v>24</v>
      </c>
    </row>
    <row r="13" spans="1:5" ht="15.75" customHeight="1">
      <c r="A13" t="s">
        <v>1</v>
      </c>
      <c r="B13">
        <v>49</v>
      </c>
      <c r="C13">
        <f>(B13/96)</f>
        <v>0.5104166666666666</v>
      </c>
      <c r="D13">
        <f>(B13/137)</f>
        <v>0.35766423357664234</v>
      </c>
      <c r="E13">
        <f>(C13+D13)</f>
        <v>0.868080900243309</v>
      </c>
    </row>
    <row r="14" spans="1:5" ht="12" customHeight="1">
      <c r="A14" t="s">
        <v>2</v>
      </c>
      <c r="B14">
        <v>37</v>
      </c>
      <c r="C14">
        <f>(B14/96)</f>
        <v>0.3854166666666667</v>
      </c>
      <c r="D14">
        <f>(B14/137)</f>
        <v>0.27007299270072993</v>
      </c>
      <c r="E14">
        <f>(C14+D14)</f>
        <v>0.6554896593673967</v>
      </c>
    </row>
    <row r="15" spans="1:5" ht="12.75">
      <c r="A15" s="29" t="s">
        <v>3</v>
      </c>
      <c r="B15">
        <v>7</v>
      </c>
      <c r="C15">
        <f>(B15/96)</f>
        <v>0.07291666666666667</v>
      </c>
      <c r="D15">
        <f>(B15/137)</f>
        <v>0.051094890510948905</v>
      </c>
      <c r="E15">
        <f>(C15+D15)</f>
        <v>0.12401155717761558</v>
      </c>
    </row>
    <row r="16" spans="1:5" ht="12.75">
      <c r="A16" s="29" t="s">
        <v>19</v>
      </c>
      <c r="B16">
        <v>2</v>
      </c>
      <c r="C16">
        <f>(B16/96)</f>
        <v>0.020833333333333332</v>
      </c>
      <c r="D16">
        <f>(B16/137)</f>
        <v>0.014598540145985401</v>
      </c>
      <c r="E16">
        <f>(C16+D16)</f>
        <v>0.03543187347931873</v>
      </c>
    </row>
    <row r="17" spans="1:5" ht="12.75">
      <c r="A17" s="29" t="s">
        <v>18</v>
      </c>
      <c r="B17">
        <v>1</v>
      </c>
      <c r="C17">
        <f>(B17/96)</f>
        <v>0.010416666666666666</v>
      </c>
      <c r="D17">
        <f>(B17/137)</f>
        <v>0.0072992700729927005</v>
      </c>
      <c r="E17">
        <f>(C17+D17)</f>
        <v>0.017715936739659367</v>
      </c>
    </row>
    <row r="19" spans="1:2" ht="12.75">
      <c r="A19" s="2" t="s">
        <v>89</v>
      </c>
      <c r="B19" s="2"/>
    </row>
    <row r="20" ht="18">
      <c r="A20" s="59" t="s">
        <v>27</v>
      </c>
    </row>
    <row r="21" spans="1:5" ht="12.75">
      <c r="A21" s="29" t="s">
        <v>18</v>
      </c>
      <c r="B21">
        <v>11</v>
      </c>
      <c r="C21">
        <f>(B21/22)</f>
        <v>0.5</v>
      </c>
      <c r="D21">
        <f>(B21/36)</f>
        <v>0.3055555555555556</v>
      </c>
      <c r="E21">
        <f>(C21+D21)</f>
        <v>0.8055555555555556</v>
      </c>
    </row>
    <row r="22" spans="1:5" ht="12.75">
      <c r="A22" t="s">
        <v>2</v>
      </c>
      <c r="B22">
        <v>7</v>
      </c>
      <c r="C22">
        <f>(B22/22)</f>
        <v>0.3181818181818182</v>
      </c>
      <c r="D22">
        <f>(B22/36)</f>
        <v>0.19444444444444445</v>
      </c>
      <c r="E22">
        <f>(C22+D22)</f>
        <v>0.5126262626262627</v>
      </c>
    </row>
    <row r="23" spans="1:5" ht="12.75">
      <c r="A23" s="29" t="s">
        <v>62</v>
      </c>
      <c r="B23">
        <v>2</v>
      </c>
      <c r="C23">
        <f>(B23/22)</f>
        <v>0.09090909090909091</v>
      </c>
      <c r="D23">
        <f>(B23/36)</f>
        <v>0.05555555555555555</v>
      </c>
      <c r="E23">
        <f>(C23+D23)</f>
        <v>0.14646464646464646</v>
      </c>
    </row>
    <row r="24" spans="1:5" ht="12.75">
      <c r="A24" t="s">
        <v>3</v>
      </c>
      <c r="B24">
        <v>1</v>
      </c>
      <c r="C24">
        <f>(B24/22)</f>
        <v>0.045454545454545456</v>
      </c>
      <c r="D24">
        <f>(B24/36)</f>
        <v>0.027777777777777776</v>
      </c>
      <c r="E24">
        <f>(C24+D24)</f>
        <v>0.07323232323232323</v>
      </c>
    </row>
    <row r="25" spans="1:7" ht="12.75">
      <c r="A25" t="s">
        <v>19</v>
      </c>
      <c r="B25">
        <v>1</v>
      </c>
      <c r="C25">
        <f>(B25/22)</f>
        <v>0.045454545454545456</v>
      </c>
      <c r="D25">
        <f>(B25/36)</f>
        <v>0.027777777777777776</v>
      </c>
      <c r="E25">
        <f>(C25+D25)</f>
        <v>0.07323232323232323</v>
      </c>
      <c r="G25" s="4"/>
    </row>
    <row r="26" ht="12.75">
      <c r="G26" s="4"/>
    </row>
    <row r="27" spans="1:2" ht="12.75">
      <c r="A27" s="2" t="s">
        <v>88</v>
      </c>
      <c r="B27" s="2"/>
    </row>
    <row r="28" ht="18">
      <c r="A28" s="59" t="s">
        <v>25</v>
      </c>
    </row>
    <row r="29" spans="1:5" ht="12.75">
      <c r="A29" t="s">
        <v>1</v>
      </c>
      <c r="B29">
        <v>2</v>
      </c>
      <c r="C29">
        <f>(B29/3)</f>
        <v>0.6666666666666666</v>
      </c>
      <c r="D29">
        <f>(B29/21)</f>
        <v>0.09523809523809523</v>
      </c>
      <c r="E29">
        <f>(C29+D29)</f>
        <v>0.7619047619047619</v>
      </c>
    </row>
    <row r="30" spans="1:5" ht="12.75">
      <c r="A30" t="s">
        <v>2</v>
      </c>
      <c r="B30">
        <v>1</v>
      </c>
      <c r="C30">
        <f>(B30/3)</f>
        <v>0.3333333333333333</v>
      </c>
      <c r="D30">
        <f>(B30/21)</f>
        <v>0.047619047619047616</v>
      </c>
      <c r="E30">
        <f>(C30+D30)</f>
        <v>0.38095238095238093</v>
      </c>
    </row>
    <row r="32" spans="1:2" ht="12.75">
      <c r="A32" s="2" t="s">
        <v>87</v>
      </c>
      <c r="B32" s="2"/>
    </row>
    <row r="33" ht="18">
      <c r="A33" s="59" t="s">
        <v>26</v>
      </c>
    </row>
    <row r="34" spans="1:5" ht="12.75">
      <c r="A34" s="29" t="s">
        <v>18</v>
      </c>
      <c r="B34">
        <v>26</v>
      </c>
      <c r="C34">
        <f aca="true" t="shared" si="0" ref="C34:C39">(B34/53)</f>
        <v>0.49056603773584906</v>
      </c>
      <c r="D34">
        <f aca="true" t="shared" si="1" ref="D34:D39">(B34/76)</f>
        <v>0.34210526315789475</v>
      </c>
      <c r="E34">
        <f>(C34+D34)</f>
        <v>0.8326713008937439</v>
      </c>
    </row>
    <row r="35" spans="1:5" ht="12.75">
      <c r="A35" s="29" t="s">
        <v>1</v>
      </c>
      <c r="B35">
        <v>14</v>
      </c>
      <c r="C35">
        <f t="shared" si="0"/>
        <v>0.2641509433962264</v>
      </c>
      <c r="D35">
        <f t="shared" si="1"/>
        <v>0.18421052631578946</v>
      </c>
      <c r="E35">
        <f>(C35+D35)</f>
        <v>0.44836146971201585</v>
      </c>
    </row>
    <row r="36" spans="1:5" ht="12.75">
      <c r="A36" s="29" t="s">
        <v>2</v>
      </c>
      <c r="B36">
        <v>7</v>
      </c>
      <c r="C36">
        <f t="shared" si="0"/>
        <v>0.1320754716981132</v>
      </c>
      <c r="D36">
        <f t="shared" si="1"/>
        <v>0.09210526315789473</v>
      </c>
      <c r="E36">
        <f>(C36+D36)</f>
        <v>0.22418073485600792</v>
      </c>
    </row>
    <row r="37" spans="1:5" ht="12.75">
      <c r="A37" t="s">
        <v>20</v>
      </c>
      <c r="B37">
        <v>4</v>
      </c>
      <c r="C37">
        <f t="shared" si="0"/>
        <v>0.07547169811320754</v>
      </c>
      <c r="D37">
        <f t="shared" si="1"/>
        <v>0.05263157894736842</v>
      </c>
      <c r="E37">
        <f>(C37+D37)</f>
        <v>0.12810327706057595</v>
      </c>
    </row>
    <row r="38" spans="1:5" ht="12.75">
      <c r="A38" t="s">
        <v>4</v>
      </c>
      <c r="B38">
        <v>1</v>
      </c>
      <c r="C38">
        <f t="shared" si="0"/>
        <v>0.018867924528301886</v>
      </c>
      <c r="D38">
        <f t="shared" si="1"/>
        <v>0.013157894736842105</v>
      </c>
      <c r="E38">
        <f>(C38+D38)</f>
        <v>0.03202581926514399</v>
      </c>
    </row>
    <row r="39" spans="1:5" ht="12.75">
      <c r="A39" t="s">
        <v>8</v>
      </c>
      <c r="B39">
        <v>1</v>
      </c>
      <c r="C39">
        <f t="shared" si="0"/>
        <v>0.018867924528301886</v>
      </c>
      <c r="D39">
        <f t="shared" si="1"/>
        <v>0.013157894736842105</v>
      </c>
      <c r="E39">
        <f>(C39+D39)</f>
        <v>0.03202581926514399</v>
      </c>
    </row>
    <row r="40" spans="1:2" ht="12.75">
      <c r="A40" s="2" t="s">
        <v>86</v>
      </c>
      <c r="B40" s="2"/>
    </row>
    <row r="41" ht="18">
      <c r="A41" s="59" t="s">
        <v>82</v>
      </c>
    </row>
    <row r="42" spans="1:5" ht="12.75">
      <c r="A42" s="29" t="s">
        <v>18</v>
      </c>
      <c r="B42">
        <v>22</v>
      </c>
      <c r="C42">
        <f>(B42/46)</f>
        <v>0.4782608695652174</v>
      </c>
      <c r="D42">
        <f>(B42/70)</f>
        <v>0.3142857142857143</v>
      </c>
      <c r="E42">
        <f>(C42+D42)</f>
        <v>0.7925465838509317</v>
      </c>
    </row>
    <row r="43" spans="1:5" ht="12.75">
      <c r="A43" s="29" t="s">
        <v>1</v>
      </c>
      <c r="B43">
        <v>18</v>
      </c>
      <c r="C43">
        <f>(B43/46)</f>
        <v>0.391304347826087</v>
      </c>
      <c r="D43">
        <f>(B43/70)</f>
        <v>0.2571428571428571</v>
      </c>
      <c r="E43">
        <f>(C43+D43)</f>
        <v>0.648447204968944</v>
      </c>
    </row>
    <row r="44" spans="1:5" ht="12.75">
      <c r="A44" s="29" t="s">
        <v>2</v>
      </c>
      <c r="B44">
        <v>4</v>
      </c>
      <c r="C44">
        <f>(B44/46)</f>
        <v>0.08695652173913043</v>
      </c>
      <c r="D44">
        <f>(B44/70)</f>
        <v>0.05714285714285714</v>
      </c>
      <c r="E44">
        <f>(C44+D44)</f>
        <v>0.14409937888198757</v>
      </c>
    </row>
    <row r="45" spans="1:5" ht="12.75">
      <c r="A45" s="29" t="s">
        <v>3</v>
      </c>
      <c r="B45">
        <v>2</v>
      </c>
      <c r="C45">
        <f>(B45/46)</f>
        <v>0.043478260869565216</v>
      </c>
      <c r="D45">
        <f>(B45/70)</f>
        <v>0.02857142857142857</v>
      </c>
      <c r="E45">
        <f>(C45+D45)</f>
        <v>0.07204968944099378</v>
      </c>
    </row>
    <row r="46" ht="12.75">
      <c r="B46" s="2">
        <f>SUM(B5:B45)</f>
        <v>454</v>
      </c>
    </row>
    <row r="47" spans="1:2" ht="12.75">
      <c r="A47" s="2" t="s">
        <v>85</v>
      </c>
      <c r="B47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3.7109375" style="0" bestFit="1" customWidth="1"/>
    <col min="2" max="2" width="19.28125" style="0" bestFit="1" customWidth="1"/>
    <col min="3" max="3" width="12.28125" style="0" bestFit="1" customWidth="1"/>
    <col min="5" max="5" width="13.8515625" style="0" bestFit="1" customWidth="1"/>
  </cols>
  <sheetData>
    <row r="1" spans="1:7" ht="18">
      <c r="A1" s="46" t="s">
        <v>22</v>
      </c>
      <c r="B1" s="47" t="s">
        <v>52</v>
      </c>
      <c r="C1" s="47" t="s">
        <v>53</v>
      </c>
      <c r="D1" s="47"/>
      <c r="E1" s="47" t="s">
        <v>78</v>
      </c>
      <c r="F1" s="14"/>
      <c r="G1" s="14"/>
    </row>
    <row r="2" spans="1:7" ht="18.75">
      <c r="A2" s="42"/>
      <c r="B2" s="43">
        <v>2008</v>
      </c>
      <c r="C2" s="42"/>
      <c r="D2" s="14"/>
      <c r="E2" s="14"/>
      <c r="F2" s="14"/>
      <c r="G2" s="14"/>
    </row>
    <row r="3" spans="1:7" ht="12.75">
      <c r="A3" s="19">
        <v>39625</v>
      </c>
      <c r="B3" s="44"/>
      <c r="C3" s="14"/>
      <c r="D3" s="14"/>
      <c r="E3" s="14"/>
      <c r="F3" s="14"/>
      <c r="G3" s="14"/>
    </row>
    <row r="4" spans="1:7" ht="12.75">
      <c r="A4" s="14" t="s">
        <v>46</v>
      </c>
      <c r="B4" s="14" t="s">
        <v>1</v>
      </c>
      <c r="C4" s="14">
        <v>3</v>
      </c>
      <c r="D4" s="14"/>
      <c r="E4" s="14">
        <v>13</v>
      </c>
      <c r="F4" s="14"/>
      <c r="G4" s="14"/>
    </row>
    <row r="5" spans="1:7" ht="12.75">
      <c r="A5" s="14"/>
      <c r="B5" s="14" t="s">
        <v>2</v>
      </c>
      <c r="C5" s="14">
        <v>7</v>
      </c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ht="12.75">
      <c r="A7" s="14" t="s">
        <v>24</v>
      </c>
      <c r="B7" s="14" t="s">
        <v>1</v>
      </c>
      <c r="C7" s="14">
        <v>9</v>
      </c>
      <c r="D7" s="14"/>
      <c r="E7" s="14">
        <v>23</v>
      </c>
      <c r="F7" s="14"/>
      <c r="G7" s="14">
        <f>SUM(E4:E63)</f>
        <v>210</v>
      </c>
    </row>
    <row r="8" spans="1:7" ht="12.75">
      <c r="A8" s="14"/>
      <c r="B8" s="14" t="s">
        <v>2</v>
      </c>
      <c r="C8" s="14">
        <v>15</v>
      </c>
      <c r="D8" s="14"/>
      <c r="E8" s="14"/>
      <c r="F8" s="14"/>
      <c r="G8" s="14"/>
    </row>
    <row r="9" spans="1:7" ht="12.75">
      <c r="A9" s="14"/>
      <c r="B9" s="14"/>
      <c r="C9" s="14"/>
      <c r="D9" s="14"/>
      <c r="E9" s="14"/>
      <c r="F9" s="14"/>
      <c r="G9" s="14"/>
    </row>
    <row r="10" spans="1:7" ht="12.75">
      <c r="A10" s="14" t="s">
        <v>25</v>
      </c>
      <c r="B10" s="14" t="s">
        <v>1</v>
      </c>
      <c r="C10" s="14">
        <v>2</v>
      </c>
      <c r="D10" s="14"/>
      <c r="E10" s="14">
        <v>10</v>
      </c>
      <c r="F10" s="14"/>
      <c r="G10" s="14"/>
    </row>
    <row r="11" spans="1:7" ht="12.75">
      <c r="A11" s="14"/>
      <c r="B11" s="14" t="s">
        <v>2</v>
      </c>
      <c r="C11" s="14">
        <v>1</v>
      </c>
      <c r="D11" s="14"/>
      <c r="E11" s="14"/>
      <c r="F11" s="14"/>
      <c r="G11" s="14"/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14" t="s">
        <v>26</v>
      </c>
      <c r="B13" s="14" t="s">
        <v>1</v>
      </c>
      <c r="C13" s="14">
        <v>8</v>
      </c>
      <c r="D13" s="14"/>
      <c r="E13" s="14">
        <v>25</v>
      </c>
      <c r="F13" s="14"/>
      <c r="G13" s="14"/>
    </row>
    <row r="14" spans="1:7" ht="12.75">
      <c r="A14" s="14"/>
      <c r="B14" s="14" t="s">
        <v>56</v>
      </c>
      <c r="C14" s="14">
        <v>6</v>
      </c>
      <c r="D14" s="14"/>
      <c r="E14" s="14"/>
      <c r="F14" s="14"/>
      <c r="G14" s="14"/>
    </row>
    <row r="15" spans="1:7" ht="12.75">
      <c r="A15" s="14"/>
      <c r="B15" s="14" t="s">
        <v>57</v>
      </c>
      <c r="C15" s="14">
        <v>3</v>
      </c>
      <c r="D15" s="14"/>
      <c r="E15" s="14"/>
      <c r="F15" s="14"/>
      <c r="G15" s="14"/>
    </row>
    <row r="16" spans="1:7" ht="12.75">
      <c r="A16" s="14"/>
      <c r="B16" s="14" t="s">
        <v>58</v>
      </c>
      <c r="C16" s="14">
        <v>1</v>
      </c>
      <c r="D16" s="14"/>
      <c r="E16" s="14"/>
      <c r="F16" s="14"/>
      <c r="G16" s="14"/>
    </row>
    <row r="17" spans="1:7" ht="12.75">
      <c r="A17" s="14"/>
      <c r="B17" s="14" t="s">
        <v>18</v>
      </c>
      <c r="C17" s="14">
        <v>15</v>
      </c>
      <c r="D17" s="14"/>
      <c r="E17" s="14"/>
      <c r="F17" s="14"/>
      <c r="G17" s="14"/>
    </row>
    <row r="18" spans="1:7" ht="12.75">
      <c r="A18" s="14"/>
      <c r="B18" s="14" t="s">
        <v>59</v>
      </c>
      <c r="C18" s="14">
        <v>1</v>
      </c>
      <c r="D18" s="14"/>
      <c r="E18" s="14"/>
      <c r="F18" s="14"/>
      <c r="G18" s="14"/>
    </row>
    <row r="19" spans="1:7" ht="12.75">
      <c r="A19" s="14"/>
      <c r="B19" s="45"/>
      <c r="C19" s="14" t="s">
        <v>93</v>
      </c>
      <c r="D19" s="14"/>
      <c r="E19" s="14"/>
      <c r="F19" s="14"/>
      <c r="G19" s="14"/>
    </row>
    <row r="20" spans="1:7" ht="12.75">
      <c r="A20" s="19">
        <v>39639</v>
      </c>
      <c r="B20" s="14"/>
      <c r="C20" s="14"/>
      <c r="D20" s="14"/>
      <c r="E20" s="14"/>
      <c r="F20" s="14"/>
      <c r="G20" s="14"/>
    </row>
    <row r="21" spans="1:7" ht="12.75">
      <c r="A21" s="14" t="s">
        <v>23</v>
      </c>
      <c r="B21" s="14" t="s">
        <v>1</v>
      </c>
      <c r="C21" s="14">
        <v>3</v>
      </c>
      <c r="D21" s="14"/>
      <c r="E21" s="14">
        <v>15</v>
      </c>
      <c r="F21" s="14"/>
      <c r="G21" s="14"/>
    </row>
    <row r="22" spans="1:7" ht="12.75">
      <c r="A22" s="14"/>
      <c r="B22" s="14" t="s">
        <v>2</v>
      </c>
      <c r="C22" s="14">
        <v>20</v>
      </c>
      <c r="D22" s="14"/>
      <c r="E22" s="14"/>
      <c r="F22" s="14"/>
      <c r="G22" s="14"/>
    </row>
    <row r="23" spans="1:7" ht="12.75">
      <c r="A23" s="14"/>
      <c r="B23" s="14" t="s">
        <v>54</v>
      </c>
      <c r="C23" s="14">
        <v>1</v>
      </c>
      <c r="D23" s="14"/>
      <c r="E23" s="14"/>
      <c r="F23" s="14"/>
      <c r="G23" s="14"/>
    </row>
    <row r="24" spans="1:7" ht="12.75">
      <c r="A24" s="14"/>
      <c r="B24" s="14" t="s">
        <v>55</v>
      </c>
      <c r="C24" s="14">
        <v>2</v>
      </c>
      <c r="D24" s="14"/>
      <c r="E24" s="14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2.75">
      <c r="A26" s="14" t="s">
        <v>24</v>
      </c>
      <c r="B26" s="14" t="s">
        <v>1</v>
      </c>
      <c r="C26" s="14">
        <v>8</v>
      </c>
      <c r="D26" s="14"/>
      <c r="E26" s="14">
        <v>22</v>
      </c>
      <c r="F26" s="14"/>
      <c r="G26" s="14"/>
    </row>
    <row r="27" spans="1:7" ht="12.75">
      <c r="A27" s="14"/>
      <c r="B27" s="14" t="s">
        <v>2</v>
      </c>
      <c r="C27" s="14">
        <v>16</v>
      </c>
      <c r="D27" s="14"/>
      <c r="E27" s="14"/>
      <c r="F27" s="14"/>
      <c r="G27" s="14"/>
    </row>
    <row r="28" spans="1:7" ht="12.75">
      <c r="A28" s="14"/>
      <c r="B28" s="14" t="s">
        <v>60</v>
      </c>
      <c r="C28" s="14">
        <v>2</v>
      </c>
      <c r="D28" s="14"/>
      <c r="E28" s="14"/>
      <c r="F28" s="14"/>
      <c r="G28" s="14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14" t="s">
        <v>27</v>
      </c>
      <c r="B30" s="14" t="s">
        <v>1</v>
      </c>
      <c r="C30" s="14">
        <v>2</v>
      </c>
      <c r="D30" s="14"/>
      <c r="E30" s="14">
        <v>26</v>
      </c>
      <c r="F30" s="14"/>
      <c r="G30" s="14"/>
    </row>
    <row r="31" spans="1:7" ht="12.75">
      <c r="A31" s="14"/>
      <c r="B31" s="14" t="s">
        <v>2</v>
      </c>
      <c r="C31" s="14">
        <v>7</v>
      </c>
      <c r="D31" s="14"/>
      <c r="E31" s="14"/>
      <c r="F31" s="14"/>
      <c r="G31" s="14"/>
    </row>
    <row r="32" spans="1:7" ht="12.75">
      <c r="A32" s="14"/>
      <c r="B32" s="14" t="s">
        <v>54</v>
      </c>
      <c r="C32" s="14">
        <v>1</v>
      </c>
      <c r="D32" s="14"/>
      <c r="E32" s="14"/>
      <c r="F32" s="14"/>
      <c r="G32" s="14"/>
    </row>
    <row r="33" spans="1:7" ht="12.75">
      <c r="A33" s="14"/>
      <c r="B33" s="14" t="s">
        <v>55</v>
      </c>
      <c r="C33" s="14">
        <v>1</v>
      </c>
      <c r="D33" s="14"/>
      <c r="E33" s="14"/>
      <c r="F33" s="14"/>
      <c r="G33" s="14"/>
    </row>
    <row r="34" spans="1:7" ht="12.75">
      <c r="A34" s="14"/>
      <c r="B34" s="14" t="s">
        <v>18</v>
      </c>
      <c r="C34" s="14">
        <v>10</v>
      </c>
      <c r="D34" s="14"/>
      <c r="E34" s="14"/>
      <c r="F34" s="14"/>
      <c r="G34" s="1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4" t="s">
        <v>61</v>
      </c>
      <c r="B36" s="14" t="s">
        <v>1</v>
      </c>
      <c r="C36" s="14">
        <v>1</v>
      </c>
      <c r="D36" s="14"/>
      <c r="E36" s="14">
        <v>20</v>
      </c>
      <c r="F36" s="14"/>
      <c r="G36" s="14"/>
    </row>
    <row r="37" spans="1:7" ht="12.75">
      <c r="A37" s="14"/>
      <c r="B37" s="14" t="s">
        <v>2</v>
      </c>
      <c r="C37" s="14">
        <v>1</v>
      </c>
      <c r="D37" s="14"/>
      <c r="E37" s="14"/>
      <c r="F37" s="14"/>
      <c r="G37" s="14"/>
    </row>
    <row r="38" spans="1:7" ht="12.75">
      <c r="A38" s="14"/>
      <c r="B38" s="14" t="s">
        <v>18</v>
      </c>
      <c r="C38" s="14">
        <v>11</v>
      </c>
      <c r="D38" s="14"/>
      <c r="E38" s="14"/>
      <c r="F38" s="14"/>
      <c r="G38" s="14"/>
    </row>
    <row r="39" spans="1:7" ht="12.75">
      <c r="A39" s="14"/>
      <c r="B39" s="14"/>
      <c r="C39" s="14"/>
      <c r="D39" s="14"/>
      <c r="E39" s="14"/>
      <c r="F39" s="14"/>
      <c r="G39" s="14"/>
    </row>
    <row r="40" spans="1:7" ht="12.75">
      <c r="A40" s="19">
        <v>39653</v>
      </c>
      <c r="B40" s="14"/>
      <c r="C40" s="14"/>
      <c r="D40" s="14"/>
      <c r="E40" s="14"/>
      <c r="F40" s="14"/>
      <c r="G40" s="14"/>
    </row>
    <row r="41" spans="1:7" ht="12.75">
      <c r="A41" s="14" t="s">
        <v>23</v>
      </c>
      <c r="B41" s="14" t="s">
        <v>1</v>
      </c>
      <c r="C41" s="14">
        <v>21</v>
      </c>
      <c r="D41" s="14"/>
      <c r="E41" s="14">
        <v>7</v>
      </c>
      <c r="F41" s="14"/>
      <c r="G41" s="14"/>
    </row>
    <row r="42" spans="1:7" ht="12.75">
      <c r="A42" s="14"/>
      <c r="B42" s="14" t="s">
        <v>2</v>
      </c>
      <c r="C42" s="14">
        <v>17</v>
      </c>
      <c r="D42" s="14"/>
      <c r="E42" s="14"/>
      <c r="F42" s="14"/>
      <c r="G42" s="14"/>
    </row>
    <row r="43" spans="1:7" ht="12.75">
      <c r="A43" s="14"/>
      <c r="B43" s="14" t="s">
        <v>3</v>
      </c>
      <c r="C43" s="14">
        <v>5</v>
      </c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 t="s">
        <v>24</v>
      </c>
      <c r="B45" s="14" t="s">
        <v>1</v>
      </c>
      <c r="C45" s="14">
        <v>4</v>
      </c>
      <c r="D45" s="14"/>
      <c r="E45" s="14">
        <v>10</v>
      </c>
      <c r="F45" s="14"/>
      <c r="G45" s="14"/>
    </row>
    <row r="46" spans="1:7" ht="12.75">
      <c r="A46" s="14"/>
      <c r="B46" s="14" t="s">
        <v>2</v>
      </c>
      <c r="C46" s="14">
        <v>4</v>
      </c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 t="s">
        <v>26</v>
      </c>
      <c r="B48" s="14" t="s">
        <v>18</v>
      </c>
      <c r="C48" s="14">
        <v>3</v>
      </c>
      <c r="D48" s="14"/>
      <c r="E48" s="14">
        <v>11</v>
      </c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  <row r="50" spans="1:7" ht="12.75">
      <c r="A50" s="19">
        <v>39667</v>
      </c>
      <c r="B50" s="14"/>
      <c r="C50" s="14"/>
      <c r="D50" s="14"/>
      <c r="E50" s="14"/>
      <c r="F50" s="14"/>
      <c r="G50" s="14"/>
    </row>
    <row r="51" spans="1:7" ht="12.75">
      <c r="A51" s="14" t="s">
        <v>46</v>
      </c>
      <c r="B51" s="14" t="s">
        <v>62</v>
      </c>
      <c r="C51" s="14">
        <v>15</v>
      </c>
      <c r="D51" s="14"/>
      <c r="E51" s="14">
        <v>7</v>
      </c>
      <c r="F51" s="14"/>
      <c r="G51" s="14"/>
    </row>
    <row r="52" spans="1:7" ht="12.75">
      <c r="A52" s="14"/>
      <c r="B52" s="14" t="s">
        <v>2</v>
      </c>
      <c r="C52" s="14">
        <v>11</v>
      </c>
      <c r="D52" s="14"/>
      <c r="E52" s="14"/>
      <c r="F52" s="14"/>
      <c r="G52" s="14"/>
    </row>
    <row r="53" spans="1:7" ht="12.75">
      <c r="A53" s="14"/>
      <c r="B53" s="14" t="s">
        <v>3</v>
      </c>
      <c r="C53" s="14">
        <v>4</v>
      </c>
      <c r="D53" s="14"/>
      <c r="E53" s="14"/>
      <c r="F53" s="14"/>
      <c r="G53" s="14"/>
    </row>
    <row r="54" spans="1:7" ht="12.75">
      <c r="A54" s="14"/>
      <c r="B54" s="14"/>
      <c r="C54" s="14"/>
      <c r="D54" s="14"/>
      <c r="E54" s="14"/>
      <c r="F54" s="14"/>
      <c r="G54" s="14"/>
    </row>
    <row r="55" spans="1:7" ht="12.75">
      <c r="A55" s="14" t="s">
        <v>24</v>
      </c>
      <c r="B55" s="14" t="s">
        <v>1</v>
      </c>
      <c r="C55" s="14">
        <v>10</v>
      </c>
      <c r="D55" s="14"/>
      <c r="E55" s="14">
        <v>7</v>
      </c>
      <c r="F55" s="14"/>
      <c r="G55" s="14"/>
    </row>
    <row r="56" spans="1:7" ht="12.75">
      <c r="A56" s="14"/>
      <c r="B56" s="14" t="s">
        <v>2</v>
      </c>
      <c r="C56" s="14">
        <v>2</v>
      </c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 t="s">
        <v>26</v>
      </c>
      <c r="B58" s="14" t="s">
        <v>1</v>
      </c>
      <c r="C58" s="14">
        <v>1</v>
      </c>
      <c r="D58" s="14"/>
      <c r="E58" s="14">
        <v>7</v>
      </c>
      <c r="F58" s="14"/>
      <c r="G58" s="14"/>
    </row>
    <row r="59" spans="1:7" ht="12.75">
      <c r="A59" s="14"/>
      <c r="B59" s="14" t="s">
        <v>2</v>
      </c>
      <c r="C59" s="14">
        <v>1</v>
      </c>
      <c r="D59" s="14"/>
      <c r="E59" s="14"/>
      <c r="F59" s="14"/>
      <c r="G59" s="14"/>
    </row>
    <row r="60" spans="1:7" ht="12.75">
      <c r="A60" s="14"/>
      <c r="B60" s="14" t="s">
        <v>18</v>
      </c>
      <c r="C60" s="14">
        <v>4</v>
      </c>
      <c r="D60" s="14"/>
      <c r="E60" s="14"/>
      <c r="F60" s="14"/>
      <c r="G60" s="14"/>
    </row>
    <row r="61" spans="1:7" ht="12.75">
      <c r="A61" s="14"/>
      <c r="B61" s="14" t="s">
        <v>5</v>
      </c>
      <c r="C61" s="14">
        <v>1</v>
      </c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 t="s">
        <v>63</v>
      </c>
      <c r="B63" s="14" t="s">
        <v>1</v>
      </c>
      <c r="C63" s="14">
        <v>16</v>
      </c>
      <c r="D63" s="14"/>
      <c r="E63" s="14">
        <v>7</v>
      </c>
      <c r="F63" s="14"/>
      <c r="G63" s="14"/>
    </row>
    <row r="64" spans="1:7" ht="12.75">
      <c r="A64" s="14"/>
      <c r="B64" s="14" t="s">
        <v>2</v>
      </c>
      <c r="C64" s="14">
        <v>1</v>
      </c>
      <c r="D64" s="14"/>
      <c r="E64" s="14"/>
      <c r="F64" s="14"/>
      <c r="G64" s="14"/>
    </row>
    <row r="65" spans="1:7" ht="12.75">
      <c r="A65" s="14"/>
      <c r="B65" s="14" t="s">
        <v>18</v>
      </c>
      <c r="C65" s="14">
        <v>10</v>
      </c>
      <c r="D65" s="14"/>
      <c r="E65" s="14"/>
      <c r="F65" s="14"/>
      <c r="G65" s="14"/>
    </row>
    <row r="66" spans="1:7" ht="12.75">
      <c r="A66" s="14"/>
      <c r="B66" s="14" t="s">
        <v>3</v>
      </c>
      <c r="C66" s="14">
        <v>2</v>
      </c>
      <c r="D66" s="14"/>
      <c r="E66" s="14"/>
      <c r="F66" s="14"/>
      <c r="G66" s="14"/>
    </row>
    <row r="67" spans="1:7" ht="12.75">
      <c r="A67" s="14"/>
      <c r="B67" s="14"/>
      <c r="C67" s="14"/>
      <c r="D67" s="14"/>
      <c r="E67" s="14"/>
      <c r="F67" s="14"/>
      <c r="G67" s="14"/>
    </row>
    <row r="68" spans="1:7" ht="12.75">
      <c r="A68" s="19">
        <v>39742</v>
      </c>
      <c r="B68" s="14"/>
      <c r="C68" s="14"/>
      <c r="D68" s="14"/>
      <c r="E68" s="14"/>
      <c r="F68" s="14"/>
      <c r="G68" s="14"/>
    </row>
    <row r="69" spans="1:7" ht="12.75">
      <c r="A69" s="14" t="s">
        <v>46</v>
      </c>
      <c r="B69" s="14" t="s">
        <v>1</v>
      </c>
      <c r="C69" s="14">
        <v>13</v>
      </c>
      <c r="D69" s="14"/>
      <c r="E69" s="14">
        <v>11</v>
      </c>
      <c r="F69" s="14"/>
      <c r="G69" s="14"/>
    </row>
    <row r="70" spans="1:7" ht="12.75">
      <c r="A70" s="14"/>
      <c r="B70" s="14" t="s">
        <v>2</v>
      </c>
      <c r="C70" s="14">
        <v>6</v>
      </c>
      <c r="D70" s="14"/>
      <c r="E70" s="14"/>
      <c r="F70" s="14"/>
      <c r="G70" s="14">
        <f>SUM(E69:E87)</f>
        <v>72</v>
      </c>
    </row>
    <row r="71" spans="1:7" ht="12.75">
      <c r="A71" s="14"/>
      <c r="B71" s="14" t="s">
        <v>3</v>
      </c>
      <c r="C71" s="14">
        <v>4</v>
      </c>
      <c r="D71" s="14"/>
      <c r="E71" s="14"/>
      <c r="F71" s="14"/>
      <c r="G71" s="14"/>
    </row>
    <row r="72" spans="1:7" ht="12.75">
      <c r="A72" s="14"/>
      <c r="B72" s="14"/>
      <c r="C72" s="14"/>
      <c r="D72" s="14"/>
      <c r="E72" s="14"/>
      <c r="F72" s="14"/>
      <c r="G72" s="14"/>
    </row>
    <row r="73" spans="1:7" ht="12.75">
      <c r="A73" s="14" t="s">
        <v>24</v>
      </c>
      <c r="B73" s="14" t="s">
        <v>1</v>
      </c>
      <c r="C73" s="14">
        <v>3</v>
      </c>
      <c r="D73" s="14"/>
      <c r="E73" s="14">
        <v>9</v>
      </c>
      <c r="F73" s="14"/>
      <c r="G73" s="14"/>
    </row>
    <row r="74" spans="1:7" ht="12.75">
      <c r="A74" s="14"/>
      <c r="B74" s="14"/>
      <c r="C74" s="14"/>
      <c r="D74" s="14"/>
      <c r="E74" s="14"/>
      <c r="F74" s="14"/>
      <c r="G74" s="14"/>
    </row>
    <row r="75" spans="1:7" ht="12.75">
      <c r="A75" s="14" t="s">
        <v>25</v>
      </c>
      <c r="B75" s="14" t="s">
        <v>75</v>
      </c>
      <c r="C75" s="14">
        <v>0</v>
      </c>
      <c r="D75" s="14"/>
      <c r="E75" s="14">
        <v>11</v>
      </c>
      <c r="F75" s="14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9">
        <v>39752</v>
      </c>
      <c r="B78" s="14"/>
      <c r="C78" s="14"/>
      <c r="D78" s="14"/>
      <c r="E78" s="14"/>
      <c r="F78" s="14"/>
      <c r="G78" s="14"/>
    </row>
    <row r="79" spans="1:7" ht="12.75">
      <c r="A79" s="14" t="s">
        <v>46</v>
      </c>
      <c r="B79" s="14" t="s">
        <v>1</v>
      </c>
      <c r="C79" s="14">
        <v>5</v>
      </c>
      <c r="D79" s="14"/>
      <c r="E79" s="14">
        <v>10</v>
      </c>
      <c r="F79" s="14"/>
      <c r="G79" s="14"/>
    </row>
    <row r="80" spans="1:7" ht="12.75">
      <c r="A80" s="14"/>
      <c r="B80" s="14" t="s">
        <v>2</v>
      </c>
      <c r="C80" s="14">
        <v>2</v>
      </c>
      <c r="D80" s="14"/>
      <c r="E80" s="14"/>
      <c r="F80" s="14"/>
      <c r="G80" s="14"/>
    </row>
    <row r="81" spans="1:7" ht="12.75">
      <c r="A81" s="14"/>
      <c r="B81" s="14" t="s">
        <v>18</v>
      </c>
      <c r="C81" s="14">
        <v>2</v>
      </c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 t="s">
        <v>24</v>
      </c>
      <c r="B83" s="14" t="s">
        <v>1</v>
      </c>
      <c r="C83" s="14">
        <v>1</v>
      </c>
      <c r="D83" s="14"/>
      <c r="E83" s="14">
        <v>10</v>
      </c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 t="s">
        <v>64</v>
      </c>
      <c r="B85" s="14" t="s">
        <v>65</v>
      </c>
      <c r="C85" s="14">
        <v>0</v>
      </c>
      <c r="D85" s="14"/>
      <c r="E85" s="14">
        <v>10</v>
      </c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 t="s">
        <v>66</v>
      </c>
      <c r="B87" s="14" t="s">
        <v>67</v>
      </c>
      <c r="C87" s="14">
        <v>1</v>
      </c>
      <c r="D87" s="14"/>
      <c r="E87" s="14">
        <v>11</v>
      </c>
      <c r="F87" s="14"/>
      <c r="G87" s="14"/>
    </row>
    <row r="88" spans="1:7" ht="12.75">
      <c r="A88" s="14"/>
      <c r="B88" s="14" t="s">
        <v>2</v>
      </c>
      <c r="C88" s="14">
        <v>2</v>
      </c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8.75">
      <c r="A90" s="14"/>
      <c r="B90" s="43">
        <v>2009</v>
      </c>
      <c r="C90" s="14"/>
      <c r="D90" s="14"/>
      <c r="E90" s="14"/>
      <c r="F90" s="14"/>
      <c r="G90" s="14"/>
    </row>
    <row r="91" spans="1:7" ht="12.75">
      <c r="A91" s="19">
        <v>39908</v>
      </c>
      <c r="B91" s="14"/>
      <c r="C91" s="14"/>
      <c r="D91" s="14"/>
      <c r="E91" s="14"/>
      <c r="F91" s="14"/>
      <c r="G91" s="14"/>
    </row>
    <row r="92" spans="1:7" ht="12.75">
      <c r="A92" s="14" t="s">
        <v>46</v>
      </c>
      <c r="B92" s="14" t="s">
        <v>1</v>
      </c>
      <c r="C92" s="14">
        <v>4</v>
      </c>
      <c r="D92" s="14"/>
      <c r="E92" s="14">
        <v>11</v>
      </c>
      <c r="F92" s="14"/>
      <c r="G92" s="14">
        <f>SUM(E92:E134)</f>
        <v>180</v>
      </c>
    </row>
    <row r="93" spans="1:7" ht="12.75">
      <c r="A93" s="14"/>
      <c r="B93" s="14" t="s">
        <v>18</v>
      </c>
      <c r="C93" s="14">
        <v>1</v>
      </c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 t="s">
        <v>24</v>
      </c>
      <c r="B95" s="14" t="s">
        <v>68</v>
      </c>
      <c r="C95" s="14">
        <v>0</v>
      </c>
      <c r="D95" s="14"/>
      <c r="E95" s="14">
        <v>11</v>
      </c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 t="s">
        <v>69</v>
      </c>
      <c r="B97" s="14" t="s">
        <v>68</v>
      </c>
      <c r="C97" s="14">
        <v>0</v>
      </c>
      <c r="D97" s="14"/>
      <c r="E97" s="14">
        <v>10</v>
      </c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9">
        <v>39928</v>
      </c>
      <c r="B99" s="14"/>
      <c r="C99" s="14"/>
      <c r="D99" s="14"/>
      <c r="E99" s="14"/>
      <c r="F99" s="14"/>
      <c r="G99" s="14"/>
    </row>
    <row r="100" spans="1:7" ht="12.75">
      <c r="A100" s="14" t="s">
        <v>23</v>
      </c>
      <c r="B100" s="14" t="s">
        <v>1</v>
      </c>
      <c r="C100" s="14">
        <v>16</v>
      </c>
      <c r="D100" s="14"/>
      <c r="E100" s="14">
        <v>13</v>
      </c>
      <c r="F100" s="14"/>
      <c r="G100" s="14"/>
    </row>
    <row r="101" spans="1:7" ht="12.75">
      <c r="A101" s="14"/>
      <c r="B101" s="14" t="s">
        <v>18</v>
      </c>
      <c r="C101" s="14">
        <v>1</v>
      </c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 t="s">
        <v>70</v>
      </c>
      <c r="B103" s="14" t="s">
        <v>1</v>
      </c>
      <c r="C103" s="14">
        <v>3</v>
      </c>
      <c r="D103" s="14"/>
      <c r="E103" s="14">
        <v>11</v>
      </c>
      <c r="F103" s="14"/>
      <c r="G103" s="14"/>
    </row>
    <row r="104" spans="1:7" ht="12.75">
      <c r="A104" s="14"/>
      <c r="B104" s="14" t="s">
        <v>3</v>
      </c>
      <c r="C104" s="14">
        <v>1</v>
      </c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 t="s">
        <v>71</v>
      </c>
      <c r="B106" s="14" t="s">
        <v>18</v>
      </c>
      <c r="C106" s="14">
        <v>1</v>
      </c>
      <c r="D106" s="14"/>
      <c r="E106" s="14">
        <v>10</v>
      </c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9">
        <v>39932</v>
      </c>
      <c r="B108" s="14"/>
      <c r="C108" s="14"/>
      <c r="D108" s="14"/>
      <c r="E108" s="14"/>
      <c r="F108" s="14"/>
      <c r="G108" s="14"/>
    </row>
    <row r="109" spans="1:7" ht="12.75">
      <c r="A109" s="14" t="s">
        <v>46</v>
      </c>
      <c r="B109" s="14" t="s">
        <v>1</v>
      </c>
      <c r="C109" s="14">
        <v>20</v>
      </c>
      <c r="D109" s="14"/>
      <c r="E109" s="14">
        <v>13</v>
      </c>
      <c r="F109" s="14"/>
      <c r="G109" s="14"/>
    </row>
    <row r="110" spans="1:7" ht="12.75">
      <c r="A110" s="14"/>
      <c r="B110" s="14" t="s">
        <v>18</v>
      </c>
      <c r="C110" s="14">
        <v>4</v>
      </c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 t="s">
        <v>24</v>
      </c>
      <c r="B112" s="14" t="s">
        <v>1</v>
      </c>
      <c r="C112" s="14">
        <v>3</v>
      </c>
      <c r="D112" s="14"/>
      <c r="E112" s="14">
        <v>11</v>
      </c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 t="s">
        <v>26</v>
      </c>
      <c r="B114" s="14" t="s">
        <v>18</v>
      </c>
      <c r="C114" s="14">
        <v>1</v>
      </c>
      <c r="D114" s="14"/>
      <c r="E114" s="14">
        <v>12</v>
      </c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 t="s">
        <v>72</v>
      </c>
      <c r="B116" s="14" t="s">
        <v>75</v>
      </c>
      <c r="C116" s="14">
        <v>0</v>
      </c>
      <c r="D116" s="14"/>
      <c r="E116" s="14">
        <v>12</v>
      </c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9">
        <v>39939</v>
      </c>
      <c r="B118" s="14"/>
      <c r="C118" s="14"/>
      <c r="D118" s="14"/>
      <c r="E118" s="14"/>
      <c r="F118" s="14"/>
      <c r="G118" s="14"/>
    </row>
    <row r="119" spans="1:7" ht="12.75">
      <c r="A119" s="14" t="s">
        <v>23</v>
      </c>
      <c r="B119" s="14" t="s">
        <v>1</v>
      </c>
      <c r="C119" s="14">
        <v>26</v>
      </c>
      <c r="D119" s="14"/>
      <c r="E119" s="14">
        <v>11</v>
      </c>
      <c r="F119" s="14"/>
      <c r="G119" s="14"/>
    </row>
    <row r="120" spans="1:7" ht="12.75">
      <c r="A120" s="14"/>
      <c r="B120" s="14" t="s">
        <v>73</v>
      </c>
      <c r="C120" s="14">
        <v>1</v>
      </c>
      <c r="D120" s="14"/>
      <c r="E120" s="14"/>
      <c r="F120" s="14"/>
      <c r="G120" s="14"/>
    </row>
    <row r="121" spans="1:7" ht="12.75">
      <c r="A121" s="14"/>
      <c r="B121" s="14" t="s">
        <v>3</v>
      </c>
      <c r="C121" s="14">
        <v>2</v>
      </c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 t="s">
        <v>24</v>
      </c>
      <c r="B123" s="14" t="s">
        <v>1</v>
      </c>
      <c r="C123" s="14">
        <v>5</v>
      </c>
      <c r="D123" s="14"/>
      <c r="E123" s="14">
        <v>12</v>
      </c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9">
        <v>39946</v>
      </c>
      <c r="B125" s="14"/>
      <c r="C125" s="14"/>
      <c r="D125" s="14"/>
      <c r="E125" s="14"/>
      <c r="F125" s="14"/>
      <c r="G125" s="14"/>
    </row>
    <row r="126" spans="1:7" ht="12.75">
      <c r="A126" s="14" t="s">
        <v>23</v>
      </c>
      <c r="B126" s="14" t="s">
        <v>1</v>
      </c>
      <c r="C126" s="14">
        <v>18</v>
      </c>
      <c r="D126" s="14"/>
      <c r="E126" s="14">
        <v>11</v>
      </c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 t="s">
        <v>24</v>
      </c>
      <c r="B128" s="14" t="s">
        <v>1</v>
      </c>
      <c r="C128" s="14">
        <v>3</v>
      </c>
      <c r="D128" s="14"/>
      <c r="E128" s="14">
        <v>11</v>
      </c>
      <c r="F128" s="14"/>
      <c r="G128" s="14"/>
    </row>
    <row r="129" spans="1:7" ht="12.75">
      <c r="A129" s="14"/>
      <c r="B129" s="14" t="s">
        <v>74</v>
      </c>
      <c r="C129" s="14">
        <v>1</v>
      </c>
      <c r="D129" s="14"/>
      <c r="E129" s="14"/>
      <c r="F129" s="14"/>
      <c r="G129" s="14"/>
    </row>
    <row r="130" spans="1:7" ht="12.75">
      <c r="A130" s="14"/>
      <c r="B130" s="14" t="s">
        <v>3</v>
      </c>
      <c r="C130" s="14">
        <v>6</v>
      </c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 t="s">
        <v>27</v>
      </c>
      <c r="B132" s="14" t="s">
        <v>18</v>
      </c>
      <c r="C132" s="14">
        <v>1</v>
      </c>
      <c r="D132" s="14"/>
      <c r="E132" s="14">
        <v>10</v>
      </c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 t="s">
        <v>26</v>
      </c>
      <c r="B134" s="14" t="s">
        <v>1</v>
      </c>
      <c r="C134" s="14">
        <v>5</v>
      </c>
      <c r="D134" s="14"/>
      <c r="E134" s="14">
        <v>11</v>
      </c>
      <c r="F134" s="14"/>
      <c r="G134" s="14"/>
    </row>
    <row r="135" spans="1:7" ht="12.75">
      <c r="A135" s="14"/>
      <c r="B135" s="14" t="s">
        <v>18</v>
      </c>
      <c r="C135" s="14">
        <v>3</v>
      </c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42" t="s">
        <v>29</v>
      </c>
      <c r="C137" s="42">
        <f>SUM(C4:C135)</f>
        <v>454</v>
      </c>
      <c r="D137" s="14"/>
      <c r="E137" s="42">
        <f>SUM(E4:E134)</f>
        <v>462</v>
      </c>
      <c r="F137" s="14"/>
      <c r="G137" s="14">
        <f>SUM(G7:G29)</f>
        <v>210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13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3.140625" style="0" bestFit="1" customWidth="1"/>
    <col min="2" max="2" width="19.28125" style="0" bestFit="1" customWidth="1"/>
    <col min="9" max="9" width="14.28125" style="0" bestFit="1" customWidth="1"/>
  </cols>
  <sheetData>
    <row r="1" spans="1:5" ht="12.75">
      <c r="A1" s="2" t="s">
        <v>22</v>
      </c>
      <c r="B1" s="2" t="s">
        <v>52</v>
      </c>
      <c r="C1" s="2" t="s">
        <v>53</v>
      </c>
      <c r="E1" s="2" t="s">
        <v>78</v>
      </c>
    </row>
    <row r="2" spans="1:3" ht="18.75">
      <c r="A2" s="2"/>
      <c r="B2" s="9">
        <v>2008</v>
      </c>
      <c r="C2" s="2"/>
    </row>
    <row r="3" spans="1:2" ht="12.75">
      <c r="A3" s="8">
        <v>39625</v>
      </c>
      <c r="B3" s="20"/>
    </row>
    <row r="4" spans="1:5" ht="12.75">
      <c r="A4" s="13" t="s">
        <v>46</v>
      </c>
      <c r="B4" s="13" t="s">
        <v>1</v>
      </c>
      <c r="C4" s="13">
        <v>3</v>
      </c>
      <c r="D4" s="13"/>
      <c r="E4" s="13">
        <v>13</v>
      </c>
    </row>
    <row r="5" spans="1:10" ht="12.75">
      <c r="A5" s="13"/>
      <c r="B5" s="13" t="s">
        <v>2</v>
      </c>
      <c r="C5" s="13">
        <v>7</v>
      </c>
      <c r="D5" s="13"/>
      <c r="E5" s="13"/>
      <c r="I5" t="s">
        <v>23</v>
      </c>
      <c r="J5" s="13"/>
    </row>
    <row r="6" spans="9:10" ht="12.75">
      <c r="I6" t="s">
        <v>24</v>
      </c>
      <c r="J6" s="11"/>
    </row>
    <row r="7" spans="1:11" ht="12.75">
      <c r="A7" s="11" t="s">
        <v>24</v>
      </c>
      <c r="B7" s="11" t="s">
        <v>1</v>
      </c>
      <c r="C7" s="11">
        <v>9</v>
      </c>
      <c r="D7" s="11"/>
      <c r="E7" s="11">
        <v>23</v>
      </c>
      <c r="G7">
        <f>SUM(E4:E63)</f>
        <v>210</v>
      </c>
      <c r="I7" t="s">
        <v>25</v>
      </c>
      <c r="J7" s="17"/>
      <c r="K7" s="14"/>
    </row>
    <row r="8" spans="1:11" ht="12.75">
      <c r="A8" s="11"/>
      <c r="B8" s="11" t="s">
        <v>2</v>
      </c>
      <c r="C8" s="11">
        <v>15</v>
      </c>
      <c r="D8" s="11"/>
      <c r="E8" s="11"/>
      <c r="I8" t="s">
        <v>26</v>
      </c>
      <c r="J8" s="16"/>
      <c r="K8" s="14"/>
    </row>
    <row r="9" spans="9:10" ht="12.75">
      <c r="I9" t="s">
        <v>27</v>
      </c>
      <c r="J9" s="15"/>
    </row>
    <row r="10" spans="1:12" ht="12.75">
      <c r="A10" s="17" t="s">
        <v>25</v>
      </c>
      <c r="B10" s="17" t="s">
        <v>1</v>
      </c>
      <c r="C10" s="17">
        <v>2</v>
      </c>
      <c r="D10" s="17"/>
      <c r="E10" s="17">
        <v>10</v>
      </c>
      <c r="I10" t="s">
        <v>28</v>
      </c>
      <c r="J10" s="12"/>
      <c r="L10" s="14"/>
    </row>
    <row r="11" spans="1:5" ht="12.75">
      <c r="A11" s="17"/>
      <c r="B11" s="17" t="s">
        <v>2</v>
      </c>
      <c r="C11" s="17">
        <v>1</v>
      </c>
      <c r="D11" s="17"/>
      <c r="E11" s="17"/>
    </row>
    <row r="13" spans="1:5" ht="12.75">
      <c r="A13" s="16" t="s">
        <v>26</v>
      </c>
      <c r="B13" s="16" t="s">
        <v>1</v>
      </c>
      <c r="C13" s="16">
        <v>8</v>
      </c>
      <c r="D13" s="16"/>
      <c r="E13" s="16">
        <v>25</v>
      </c>
    </row>
    <row r="14" spans="1:5" ht="12.75">
      <c r="A14" s="16"/>
      <c r="B14" s="16" t="s">
        <v>56</v>
      </c>
      <c r="C14" s="16">
        <v>6</v>
      </c>
      <c r="D14" s="16"/>
      <c r="E14" s="16"/>
    </row>
    <row r="15" spans="1:5" ht="12.75">
      <c r="A15" s="16"/>
      <c r="B15" s="16" t="s">
        <v>57</v>
      </c>
      <c r="C15" s="16">
        <v>3</v>
      </c>
      <c r="D15" s="16"/>
      <c r="E15" s="16"/>
    </row>
    <row r="16" spans="1:5" ht="12.75">
      <c r="A16" s="16"/>
      <c r="B16" s="16" t="s">
        <v>58</v>
      </c>
      <c r="C16" s="16">
        <v>1</v>
      </c>
      <c r="D16" s="16"/>
      <c r="E16" s="16"/>
    </row>
    <row r="17" spans="1:5" ht="12.75">
      <c r="A17" s="16"/>
      <c r="B17" s="16" t="s">
        <v>18</v>
      </c>
      <c r="C17" s="16">
        <v>15</v>
      </c>
      <c r="D17" s="16"/>
      <c r="E17" s="16"/>
    </row>
    <row r="18" spans="1:5" ht="12.75">
      <c r="A18" s="16"/>
      <c r="B18" s="16" t="s">
        <v>59</v>
      </c>
      <c r="C18" s="16">
        <v>1</v>
      </c>
      <c r="D18" s="16"/>
      <c r="E18" s="16"/>
    </row>
    <row r="19" spans="1:5" ht="12.75">
      <c r="A19" s="18"/>
      <c r="B19" s="21"/>
      <c r="C19" s="18" t="s">
        <v>93</v>
      </c>
      <c r="D19" s="18"/>
      <c r="E19" s="18"/>
    </row>
    <row r="20" ht="12.75">
      <c r="A20" s="8">
        <v>39639</v>
      </c>
    </row>
    <row r="21" spans="1:5" ht="12.75">
      <c r="A21" s="13" t="s">
        <v>23</v>
      </c>
      <c r="B21" s="13" t="s">
        <v>1</v>
      </c>
      <c r="C21" s="13">
        <v>3</v>
      </c>
      <c r="D21" s="13"/>
      <c r="E21" s="13">
        <v>15</v>
      </c>
    </row>
    <row r="22" spans="1:5" ht="12.75">
      <c r="A22" s="13"/>
      <c r="B22" s="13" t="s">
        <v>2</v>
      </c>
      <c r="C22" s="13">
        <v>20</v>
      </c>
      <c r="D22" s="13"/>
      <c r="E22" s="13"/>
    </row>
    <row r="23" spans="1:5" ht="12.75">
      <c r="A23" s="13"/>
      <c r="B23" s="13" t="s">
        <v>54</v>
      </c>
      <c r="C23" s="13">
        <v>1</v>
      </c>
      <c r="D23" s="13"/>
      <c r="E23" s="13"/>
    </row>
    <row r="24" spans="1:5" ht="12.75">
      <c r="A24" s="13"/>
      <c r="B24" s="13" t="s">
        <v>55</v>
      </c>
      <c r="C24" s="13">
        <v>2</v>
      </c>
      <c r="D24" s="13"/>
      <c r="E24" s="13"/>
    </row>
    <row r="26" spans="1:5" ht="12.75">
      <c r="A26" s="11" t="s">
        <v>24</v>
      </c>
      <c r="B26" s="11" t="s">
        <v>1</v>
      </c>
      <c r="C26" s="11">
        <v>8</v>
      </c>
      <c r="D26" s="11"/>
      <c r="E26" s="11">
        <v>22</v>
      </c>
    </row>
    <row r="27" spans="1:5" ht="12.75">
      <c r="A27" s="11"/>
      <c r="B27" s="11" t="s">
        <v>2</v>
      </c>
      <c r="C27" s="11">
        <v>16</v>
      </c>
      <c r="D27" s="11"/>
      <c r="E27" s="11"/>
    </row>
    <row r="28" spans="1:5" ht="12.75">
      <c r="A28" s="11"/>
      <c r="B28" s="11" t="s">
        <v>60</v>
      </c>
      <c r="C28" s="11">
        <v>2</v>
      </c>
      <c r="D28" s="11"/>
      <c r="E28" s="11"/>
    </row>
    <row r="30" spans="1:5" ht="12.75">
      <c r="A30" s="15" t="s">
        <v>27</v>
      </c>
      <c r="B30" s="15" t="s">
        <v>1</v>
      </c>
      <c r="C30" s="15">
        <v>2</v>
      </c>
      <c r="D30" s="15"/>
      <c r="E30" s="15">
        <v>26</v>
      </c>
    </row>
    <row r="31" spans="1:5" ht="12.75">
      <c r="A31" s="15"/>
      <c r="B31" s="15" t="s">
        <v>2</v>
      </c>
      <c r="C31" s="15">
        <v>7</v>
      </c>
      <c r="D31" s="15"/>
      <c r="E31" s="15"/>
    </row>
    <row r="32" spans="1:5" ht="12.75">
      <c r="A32" s="15"/>
      <c r="B32" s="15" t="s">
        <v>54</v>
      </c>
      <c r="C32" s="15">
        <v>1</v>
      </c>
      <c r="D32" s="15"/>
      <c r="E32" s="15"/>
    </row>
    <row r="33" spans="1:5" ht="12.75">
      <c r="A33" s="15"/>
      <c r="B33" s="15" t="s">
        <v>55</v>
      </c>
      <c r="C33" s="15">
        <v>1</v>
      </c>
      <c r="D33" s="15"/>
      <c r="E33" s="15"/>
    </row>
    <row r="34" spans="1:5" ht="12.75">
      <c r="A34" s="15"/>
      <c r="B34" s="15" t="s">
        <v>18</v>
      </c>
      <c r="C34" s="15">
        <v>10</v>
      </c>
      <c r="D34" s="15"/>
      <c r="E34" s="15"/>
    </row>
    <row r="36" spans="1:5" ht="12.75">
      <c r="A36" s="12" t="s">
        <v>61</v>
      </c>
      <c r="B36" s="12" t="s">
        <v>1</v>
      </c>
      <c r="C36" s="12">
        <v>1</v>
      </c>
      <c r="D36" s="12"/>
      <c r="E36" s="12">
        <v>20</v>
      </c>
    </row>
    <row r="37" spans="1:5" ht="12.75">
      <c r="A37" s="12"/>
      <c r="B37" s="12" t="s">
        <v>2</v>
      </c>
      <c r="C37" s="12">
        <v>1</v>
      </c>
      <c r="D37" s="12"/>
      <c r="E37" s="12"/>
    </row>
    <row r="38" spans="1:5" ht="12.75">
      <c r="A38" s="12"/>
      <c r="B38" s="12" t="s">
        <v>18</v>
      </c>
      <c r="C38" s="12">
        <v>11</v>
      </c>
      <c r="D38" s="12"/>
      <c r="E38" s="12"/>
    </row>
    <row r="39" spans="1:5" ht="12.75">
      <c r="A39" s="18"/>
      <c r="B39" s="18"/>
      <c r="C39" s="18"/>
      <c r="D39" s="18"/>
      <c r="E39" s="18"/>
    </row>
    <row r="40" ht="12.75">
      <c r="A40" s="8">
        <v>39653</v>
      </c>
    </row>
    <row r="41" spans="1:5" ht="12.75">
      <c r="A41" s="13" t="s">
        <v>23</v>
      </c>
      <c r="B41" s="13" t="s">
        <v>1</v>
      </c>
      <c r="C41" s="13">
        <v>21</v>
      </c>
      <c r="D41" s="13"/>
      <c r="E41" s="13">
        <v>7</v>
      </c>
    </row>
    <row r="42" spans="1:5" ht="12.75">
      <c r="A42" s="13"/>
      <c r="B42" s="13" t="s">
        <v>2</v>
      </c>
      <c r="C42" s="13">
        <v>17</v>
      </c>
      <c r="D42" s="13"/>
      <c r="E42" s="13"/>
    </row>
    <row r="43" spans="1:5" ht="12.75">
      <c r="A43" s="13"/>
      <c r="B43" s="13" t="s">
        <v>3</v>
      </c>
      <c r="C43" s="13">
        <v>5</v>
      </c>
      <c r="D43" s="13"/>
      <c r="E43" s="13"/>
    </row>
    <row r="45" spans="1:5" ht="12.75">
      <c r="A45" s="11" t="s">
        <v>24</v>
      </c>
      <c r="B45" s="11" t="s">
        <v>1</v>
      </c>
      <c r="C45" s="11">
        <v>4</v>
      </c>
      <c r="D45" s="11"/>
      <c r="E45" s="11">
        <v>10</v>
      </c>
    </row>
    <row r="46" spans="1:5" ht="12.75">
      <c r="A46" s="11"/>
      <c r="B46" s="11" t="s">
        <v>2</v>
      </c>
      <c r="C46" s="11">
        <v>4</v>
      </c>
      <c r="D46" s="11"/>
      <c r="E46" s="11"/>
    </row>
    <row r="48" spans="1:5" ht="12.75">
      <c r="A48" s="16" t="s">
        <v>26</v>
      </c>
      <c r="B48" s="16" t="s">
        <v>18</v>
      </c>
      <c r="C48" s="16">
        <v>3</v>
      </c>
      <c r="D48" s="16"/>
      <c r="E48" s="16">
        <v>11</v>
      </c>
    </row>
    <row r="49" spans="1:5" ht="12.75">
      <c r="A49" s="18"/>
      <c r="B49" s="18"/>
      <c r="C49" s="18"/>
      <c r="D49" s="18"/>
      <c r="E49" s="18"/>
    </row>
    <row r="50" ht="12.75">
      <c r="A50" s="8">
        <v>39667</v>
      </c>
    </row>
    <row r="51" spans="1:5" ht="12.75">
      <c r="A51" s="13" t="s">
        <v>46</v>
      </c>
      <c r="B51" s="13" t="s">
        <v>62</v>
      </c>
      <c r="C51" s="13">
        <v>15</v>
      </c>
      <c r="D51" s="13"/>
      <c r="E51" s="13">
        <v>7</v>
      </c>
    </row>
    <row r="52" spans="1:5" ht="12.75">
      <c r="A52" s="13"/>
      <c r="B52" s="13" t="s">
        <v>2</v>
      </c>
      <c r="C52" s="13">
        <v>11</v>
      </c>
      <c r="D52" s="13"/>
      <c r="E52" s="13"/>
    </row>
    <row r="53" spans="1:5" ht="12.75">
      <c r="A53" s="13"/>
      <c r="B53" s="13" t="s">
        <v>3</v>
      </c>
      <c r="C53" s="13">
        <v>4</v>
      </c>
      <c r="D53" s="13"/>
      <c r="E53" s="13"/>
    </row>
    <row r="55" spans="1:5" ht="12.75">
      <c r="A55" s="11" t="s">
        <v>24</v>
      </c>
      <c r="B55" s="11" t="s">
        <v>1</v>
      </c>
      <c r="C55" s="11">
        <v>10</v>
      </c>
      <c r="D55" s="11"/>
      <c r="E55" s="11">
        <v>7</v>
      </c>
    </row>
    <row r="56" spans="1:5" ht="12.75">
      <c r="A56" s="11"/>
      <c r="B56" s="11" t="s">
        <v>2</v>
      </c>
      <c r="C56" s="11">
        <v>2</v>
      </c>
      <c r="D56" s="11"/>
      <c r="E56" s="11"/>
    </row>
    <row r="58" spans="1:5" ht="12.75">
      <c r="A58" s="16" t="s">
        <v>26</v>
      </c>
      <c r="B58" s="16" t="s">
        <v>1</v>
      </c>
      <c r="C58" s="16">
        <v>1</v>
      </c>
      <c r="D58" s="16"/>
      <c r="E58" s="16">
        <v>7</v>
      </c>
    </row>
    <row r="59" spans="1:5" ht="12.75">
      <c r="A59" s="16"/>
      <c r="B59" s="16" t="s">
        <v>2</v>
      </c>
      <c r="C59" s="16">
        <v>1</v>
      </c>
      <c r="D59" s="16"/>
      <c r="E59" s="16"/>
    </row>
    <row r="60" spans="1:5" ht="12.75">
      <c r="A60" s="16"/>
      <c r="B60" s="16" t="s">
        <v>18</v>
      </c>
      <c r="C60" s="16">
        <v>4</v>
      </c>
      <c r="D60" s="16"/>
      <c r="E60" s="16"/>
    </row>
    <row r="61" spans="1:5" ht="12.75">
      <c r="A61" s="16"/>
      <c r="B61" s="16" t="s">
        <v>5</v>
      </c>
      <c r="C61" s="16">
        <v>1</v>
      </c>
      <c r="D61" s="16"/>
      <c r="E61" s="16"/>
    </row>
    <row r="63" spans="1:5" ht="12.75">
      <c r="A63" s="12" t="s">
        <v>63</v>
      </c>
      <c r="B63" s="12" t="s">
        <v>1</v>
      </c>
      <c r="C63" s="12">
        <v>16</v>
      </c>
      <c r="D63" s="12"/>
      <c r="E63" s="12">
        <v>7</v>
      </c>
    </row>
    <row r="64" spans="1:5" ht="12.75">
      <c r="A64" s="12"/>
      <c r="B64" s="12" t="s">
        <v>2</v>
      </c>
      <c r="C64" s="12">
        <v>1</v>
      </c>
      <c r="D64" s="12"/>
      <c r="E64" s="12"/>
    </row>
    <row r="65" spans="1:5" ht="12.75">
      <c r="A65" s="12"/>
      <c r="B65" s="12" t="s">
        <v>18</v>
      </c>
      <c r="C65" s="12">
        <v>10</v>
      </c>
      <c r="D65" s="12"/>
      <c r="E65" s="12"/>
    </row>
    <row r="66" spans="1:5" ht="12.75">
      <c r="A66" s="12"/>
      <c r="B66" s="12" t="s">
        <v>3</v>
      </c>
      <c r="C66" s="12">
        <v>2</v>
      </c>
      <c r="D66" s="12"/>
      <c r="E66" s="12"/>
    </row>
    <row r="67" spans="1:5" ht="12.75">
      <c r="A67" s="18"/>
      <c r="B67" s="18"/>
      <c r="C67" s="18"/>
      <c r="D67" s="18"/>
      <c r="E67" s="18"/>
    </row>
    <row r="68" ht="12.75">
      <c r="A68" s="8">
        <v>39742</v>
      </c>
    </row>
    <row r="69" spans="1:5" ht="12.75">
      <c r="A69" s="13" t="s">
        <v>46</v>
      </c>
      <c r="B69" s="13" t="s">
        <v>1</v>
      </c>
      <c r="C69" s="13">
        <v>13</v>
      </c>
      <c r="D69" s="13"/>
      <c r="E69" s="13">
        <v>11</v>
      </c>
    </row>
    <row r="70" spans="1:7" ht="12.75">
      <c r="A70" s="13"/>
      <c r="B70" s="13" t="s">
        <v>2</v>
      </c>
      <c r="C70" s="13">
        <v>6</v>
      </c>
      <c r="D70" s="13"/>
      <c r="E70" s="13"/>
      <c r="G70">
        <f>SUM(E69:E87)</f>
        <v>72</v>
      </c>
    </row>
    <row r="71" spans="1:5" ht="12.75">
      <c r="A71" s="13"/>
      <c r="B71" s="13" t="s">
        <v>3</v>
      </c>
      <c r="C71" s="13">
        <v>4</v>
      </c>
      <c r="D71" s="13"/>
      <c r="E71" s="13"/>
    </row>
    <row r="73" spans="1:5" ht="12.75">
      <c r="A73" s="11" t="s">
        <v>24</v>
      </c>
      <c r="B73" s="11" t="s">
        <v>1</v>
      </c>
      <c r="C73" s="11">
        <v>3</v>
      </c>
      <c r="D73" s="11"/>
      <c r="E73" s="11">
        <v>9</v>
      </c>
    </row>
    <row r="75" spans="1:5" ht="12.75">
      <c r="A75" s="17" t="s">
        <v>25</v>
      </c>
      <c r="B75" s="17" t="s">
        <v>75</v>
      </c>
      <c r="C75" s="17">
        <v>0</v>
      </c>
      <c r="D75" s="17"/>
      <c r="E75" s="17">
        <v>11</v>
      </c>
    </row>
    <row r="77" spans="1:5" ht="12.75">
      <c r="A77" s="18"/>
      <c r="B77" s="18"/>
      <c r="C77" s="18"/>
      <c r="D77" s="18"/>
      <c r="E77" s="18"/>
    </row>
    <row r="78" ht="12.75">
      <c r="A78" s="8">
        <v>39752</v>
      </c>
    </row>
    <row r="79" spans="1:5" ht="12.75">
      <c r="A79" s="13" t="s">
        <v>46</v>
      </c>
      <c r="B79" s="13" t="s">
        <v>1</v>
      </c>
      <c r="C79" s="13">
        <v>5</v>
      </c>
      <c r="D79" s="13"/>
      <c r="E79" s="13">
        <v>10</v>
      </c>
    </row>
    <row r="80" spans="1:5" ht="12.75">
      <c r="A80" s="13"/>
      <c r="B80" s="13" t="s">
        <v>2</v>
      </c>
      <c r="C80" s="13">
        <v>2</v>
      </c>
      <c r="D80" s="13"/>
      <c r="E80" s="13"/>
    </row>
    <row r="81" spans="1:5" ht="12.75">
      <c r="A81" s="13"/>
      <c r="B81" s="13" t="s">
        <v>18</v>
      </c>
      <c r="C81" s="13">
        <v>2</v>
      </c>
      <c r="D81" s="13"/>
      <c r="E81" s="13"/>
    </row>
    <row r="83" spans="1:5" ht="12.75">
      <c r="A83" s="11" t="s">
        <v>24</v>
      </c>
      <c r="B83" s="11" t="s">
        <v>1</v>
      </c>
      <c r="C83" s="11">
        <v>1</v>
      </c>
      <c r="D83" s="11"/>
      <c r="E83" s="11">
        <v>10</v>
      </c>
    </row>
    <row r="85" spans="1:5" ht="12.75">
      <c r="A85" s="16" t="s">
        <v>64</v>
      </c>
      <c r="B85" s="16" t="s">
        <v>65</v>
      </c>
      <c r="C85" s="16">
        <v>0</v>
      </c>
      <c r="D85" s="16"/>
      <c r="E85" s="16">
        <v>10</v>
      </c>
    </row>
    <row r="87" spans="1:5" ht="12.75">
      <c r="A87" s="12" t="s">
        <v>66</v>
      </c>
      <c r="B87" s="12" t="s">
        <v>67</v>
      </c>
      <c r="C87" s="12">
        <v>1</v>
      </c>
      <c r="D87" s="12"/>
      <c r="E87" s="12">
        <v>11</v>
      </c>
    </row>
    <row r="88" spans="1:5" ht="12.75">
      <c r="A88" s="12"/>
      <c r="B88" s="12" t="s">
        <v>2</v>
      </c>
      <c r="C88" s="12">
        <v>2</v>
      </c>
      <c r="D88" s="12"/>
      <c r="E88" s="12"/>
    </row>
    <row r="89" spans="1:5" ht="12.75">
      <c r="A89" s="18"/>
      <c r="B89" s="18"/>
      <c r="C89" s="18"/>
      <c r="D89" s="18"/>
      <c r="E89" s="18"/>
    </row>
    <row r="90" ht="18.75">
      <c r="B90" s="9">
        <v>2009</v>
      </c>
    </row>
    <row r="91" ht="12.75">
      <c r="A91" s="8">
        <v>39908</v>
      </c>
    </row>
    <row r="92" spans="1:7" ht="12.75">
      <c r="A92" s="13" t="s">
        <v>46</v>
      </c>
      <c r="B92" s="13" t="s">
        <v>1</v>
      </c>
      <c r="C92" s="13">
        <v>4</v>
      </c>
      <c r="D92" s="13"/>
      <c r="E92" s="13">
        <v>11</v>
      </c>
      <c r="G92">
        <f>SUM(E92:E134)</f>
        <v>180</v>
      </c>
    </row>
    <row r="93" spans="1:5" ht="12.75">
      <c r="A93" s="13"/>
      <c r="B93" s="13" t="s">
        <v>18</v>
      </c>
      <c r="C93" s="13">
        <v>1</v>
      </c>
      <c r="D93" s="13"/>
      <c r="E93" s="13"/>
    </row>
    <row r="95" spans="1:5" ht="12.75">
      <c r="A95" s="11" t="s">
        <v>24</v>
      </c>
      <c r="B95" s="11" t="s">
        <v>68</v>
      </c>
      <c r="C95" s="11">
        <v>0</v>
      </c>
      <c r="D95" s="11"/>
      <c r="E95" s="11">
        <v>11</v>
      </c>
    </row>
    <row r="97" spans="1:5" ht="12.75">
      <c r="A97" s="12" t="s">
        <v>69</v>
      </c>
      <c r="B97" s="12" t="s">
        <v>68</v>
      </c>
      <c r="C97" s="12">
        <v>0</v>
      </c>
      <c r="D97" s="12"/>
      <c r="E97" s="12">
        <v>10</v>
      </c>
    </row>
    <row r="98" spans="1:5" ht="12.75">
      <c r="A98" s="18"/>
      <c r="B98" s="18"/>
      <c r="C98" s="18"/>
      <c r="D98" s="18"/>
      <c r="E98" s="18"/>
    </row>
    <row r="99" spans="1:5" ht="12.75">
      <c r="A99" s="19">
        <v>39928</v>
      </c>
      <c r="B99" s="14"/>
      <c r="C99" s="14"/>
      <c r="D99" s="14"/>
      <c r="E99" s="14"/>
    </row>
    <row r="100" spans="1:5" ht="12.75">
      <c r="A100" s="13" t="s">
        <v>23</v>
      </c>
      <c r="B100" s="13" t="s">
        <v>1</v>
      </c>
      <c r="C100" s="13">
        <v>16</v>
      </c>
      <c r="D100" s="13"/>
      <c r="E100" s="13">
        <v>13</v>
      </c>
    </row>
    <row r="101" spans="1:5" ht="12.75">
      <c r="A101" s="13"/>
      <c r="B101" s="13" t="s">
        <v>18</v>
      </c>
      <c r="C101" s="13">
        <v>1</v>
      </c>
      <c r="D101" s="13"/>
      <c r="E101" s="13"/>
    </row>
    <row r="103" spans="1:5" ht="12.75">
      <c r="A103" s="11" t="s">
        <v>70</v>
      </c>
      <c r="B103" s="11" t="s">
        <v>1</v>
      </c>
      <c r="C103" s="11">
        <v>3</v>
      </c>
      <c r="D103" s="11"/>
      <c r="E103" s="11">
        <v>11</v>
      </c>
    </row>
    <row r="104" spans="1:5" ht="12.75">
      <c r="A104" s="11"/>
      <c r="B104" s="11" t="s">
        <v>3</v>
      </c>
      <c r="C104" s="11">
        <v>1</v>
      </c>
      <c r="D104" s="11"/>
      <c r="E104" s="11"/>
    </row>
    <row r="106" spans="1:5" ht="12.75">
      <c r="A106" s="12" t="s">
        <v>71</v>
      </c>
      <c r="B106" s="12" t="s">
        <v>18</v>
      </c>
      <c r="C106" s="12">
        <v>1</v>
      </c>
      <c r="D106" s="12"/>
      <c r="E106" s="12">
        <v>10</v>
      </c>
    </row>
    <row r="107" spans="1:5" ht="12.75">
      <c r="A107" s="18"/>
      <c r="B107" s="18"/>
      <c r="C107" s="18"/>
      <c r="D107" s="18"/>
      <c r="E107" s="18"/>
    </row>
    <row r="108" ht="12.75">
      <c r="A108" s="8">
        <v>39932</v>
      </c>
    </row>
    <row r="109" spans="1:5" ht="12.75">
      <c r="A109" s="13" t="s">
        <v>46</v>
      </c>
      <c r="B109" s="13" t="s">
        <v>1</v>
      </c>
      <c r="C109" s="13">
        <v>20</v>
      </c>
      <c r="D109" s="13"/>
      <c r="E109" s="13">
        <v>13</v>
      </c>
    </row>
    <row r="110" spans="1:5" ht="12.75">
      <c r="A110" s="13"/>
      <c r="B110" s="13" t="s">
        <v>18</v>
      </c>
      <c r="C110" s="13">
        <v>4</v>
      </c>
      <c r="D110" s="13"/>
      <c r="E110" s="13"/>
    </row>
    <row r="112" spans="1:5" ht="12.75">
      <c r="A112" s="11" t="s">
        <v>24</v>
      </c>
      <c r="B112" s="11" t="s">
        <v>1</v>
      </c>
      <c r="C112" s="11">
        <v>3</v>
      </c>
      <c r="D112" s="11"/>
      <c r="E112" s="11">
        <v>11</v>
      </c>
    </row>
    <row r="114" spans="1:5" ht="12.75">
      <c r="A114" s="16" t="s">
        <v>26</v>
      </c>
      <c r="B114" s="16" t="s">
        <v>18</v>
      </c>
      <c r="C114" s="16">
        <v>1</v>
      </c>
      <c r="D114" s="16"/>
      <c r="E114" s="16">
        <v>12</v>
      </c>
    </row>
    <row r="116" spans="1:5" ht="12.75">
      <c r="A116" s="12" t="s">
        <v>72</v>
      </c>
      <c r="B116" s="12" t="s">
        <v>75</v>
      </c>
      <c r="C116" s="12">
        <v>0</v>
      </c>
      <c r="D116" s="12"/>
      <c r="E116" s="12">
        <v>12</v>
      </c>
    </row>
    <row r="117" spans="1:5" ht="12.75">
      <c r="A117" s="18"/>
      <c r="B117" s="18"/>
      <c r="C117" s="18"/>
      <c r="D117" s="18"/>
      <c r="E117" s="18"/>
    </row>
    <row r="118" ht="12.75">
      <c r="A118" s="8">
        <v>39939</v>
      </c>
    </row>
    <row r="119" spans="1:5" ht="12.75">
      <c r="A119" s="13" t="s">
        <v>23</v>
      </c>
      <c r="B119" s="13" t="s">
        <v>1</v>
      </c>
      <c r="C119" s="13">
        <v>26</v>
      </c>
      <c r="D119" s="13"/>
      <c r="E119" s="13">
        <v>11</v>
      </c>
    </row>
    <row r="120" spans="1:5" ht="12.75">
      <c r="A120" s="13"/>
      <c r="B120" s="13" t="s">
        <v>73</v>
      </c>
      <c r="C120" s="13">
        <v>1</v>
      </c>
      <c r="D120" s="13"/>
      <c r="E120" s="13"/>
    </row>
    <row r="121" spans="1:5" ht="12.75">
      <c r="A121" s="13"/>
      <c r="B121" s="13" t="s">
        <v>3</v>
      </c>
      <c r="C121" s="13">
        <v>2</v>
      </c>
      <c r="D121" s="13"/>
      <c r="E121" s="13"/>
    </row>
    <row r="123" spans="1:5" ht="12.75">
      <c r="A123" s="11" t="s">
        <v>24</v>
      </c>
      <c r="B123" s="11" t="s">
        <v>1</v>
      </c>
      <c r="C123" s="11">
        <v>5</v>
      </c>
      <c r="D123" s="11"/>
      <c r="E123" s="11">
        <v>12</v>
      </c>
    </row>
    <row r="124" spans="1:5" ht="12.75">
      <c r="A124" s="18"/>
      <c r="B124" s="18"/>
      <c r="C124" s="18"/>
      <c r="D124" s="18"/>
      <c r="E124" s="18"/>
    </row>
    <row r="125" ht="12.75">
      <c r="A125" s="8">
        <v>39946</v>
      </c>
    </row>
    <row r="126" spans="1:5" ht="12.75">
      <c r="A126" s="13" t="s">
        <v>23</v>
      </c>
      <c r="B126" s="13" t="s">
        <v>1</v>
      </c>
      <c r="C126" s="13">
        <v>18</v>
      </c>
      <c r="D126" s="13"/>
      <c r="E126" s="13">
        <v>11</v>
      </c>
    </row>
    <row r="128" spans="1:5" ht="12.75">
      <c r="A128" s="11" t="s">
        <v>24</v>
      </c>
      <c r="B128" s="11" t="s">
        <v>1</v>
      </c>
      <c r="C128" s="11">
        <v>3</v>
      </c>
      <c r="D128" s="11"/>
      <c r="E128" s="11">
        <v>11</v>
      </c>
    </row>
    <row r="129" spans="1:5" ht="12.75">
      <c r="A129" s="11"/>
      <c r="B129" s="11" t="s">
        <v>74</v>
      </c>
      <c r="C129" s="11">
        <v>1</v>
      </c>
      <c r="D129" s="11"/>
      <c r="E129" s="11"/>
    </row>
    <row r="130" spans="1:5" ht="12.75">
      <c r="A130" s="11"/>
      <c r="B130" s="11" t="s">
        <v>3</v>
      </c>
      <c r="C130" s="11">
        <v>6</v>
      </c>
      <c r="D130" s="11"/>
      <c r="E130" s="11"/>
    </row>
    <row r="132" spans="1:5" ht="12.75">
      <c r="A132" s="15" t="s">
        <v>27</v>
      </c>
      <c r="B132" s="15" t="s">
        <v>18</v>
      </c>
      <c r="C132" s="15">
        <v>1</v>
      </c>
      <c r="D132" s="15"/>
      <c r="E132" s="15">
        <v>10</v>
      </c>
    </row>
    <row r="134" spans="1:5" ht="12.75">
      <c r="A134" s="16" t="s">
        <v>26</v>
      </c>
      <c r="B134" s="16" t="s">
        <v>1</v>
      </c>
      <c r="C134" s="16">
        <v>5</v>
      </c>
      <c r="D134" s="16"/>
      <c r="E134" s="16">
        <v>11</v>
      </c>
    </row>
    <row r="135" spans="1:5" ht="12.75">
      <c r="A135" s="16"/>
      <c r="B135" s="16" t="s">
        <v>18</v>
      </c>
      <c r="C135" s="16">
        <v>3</v>
      </c>
      <c r="D135" s="16"/>
      <c r="E135" s="16"/>
    </row>
    <row r="137" spans="2:7" ht="12.75">
      <c r="B137" s="2" t="s">
        <v>29</v>
      </c>
      <c r="C137" s="2">
        <f>SUM(C4:C135)</f>
        <v>454</v>
      </c>
      <c r="E137" s="2">
        <f>SUM(E4:E134)</f>
        <v>462</v>
      </c>
      <c r="G137">
        <f>SUM(G7:G29)</f>
        <v>210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45"/>
  <sheetViews>
    <sheetView zoomScalePageLayoutView="0" workbookViewId="0" topLeftCell="C1">
      <selection activeCell="F26" sqref="F26"/>
    </sheetView>
  </sheetViews>
  <sheetFormatPr defaultColWidth="9.140625" defaultRowHeight="12.75"/>
  <cols>
    <col min="1" max="1" width="13.8515625" style="0" bestFit="1" customWidth="1"/>
    <col min="2" max="2" width="33.57421875" style="0" customWidth="1"/>
    <col min="3" max="3" width="18.8515625" style="0" customWidth="1"/>
    <col min="4" max="4" width="18.8515625" style="0" bestFit="1" customWidth="1"/>
    <col min="5" max="5" width="15.00390625" style="0" bestFit="1" customWidth="1"/>
    <col min="6" max="6" width="18.8515625" style="0" customWidth="1"/>
    <col min="7" max="8" width="20.00390625" style="0" bestFit="1" customWidth="1"/>
    <col min="9" max="9" width="19.421875" style="0" bestFit="1" customWidth="1"/>
  </cols>
  <sheetData>
    <row r="1" spans="1:8" ht="12.75">
      <c r="A1" t="s">
        <v>111</v>
      </c>
      <c r="H1">
        <v>2009</v>
      </c>
    </row>
    <row r="2" spans="1:9" ht="12.75">
      <c r="A2" s="3" t="s">
        <v>92</v>
      </c>
      <c r="B2" s="1" t="s">
        <v>96</v>
      </c>
      <c r="C2" s="1" t="s">
        <v>9</v>
      </c>
      <c r="D2" s="1" t="s">
        <v>118</v>
      </c>
      <c r="E2" s="1"/>
      <c r="F2" s="1" t="s">
        <v>97</v>
      </c>
      <c r="G2" s="1" t="s">
        <v>98</v>
      </c>
      <c r="H2" s="3" t="s">
        <v>81</v>
      </c>
      <c r="I2" s="1"/>
    </row>
    <row r="3" spans="1:6" ht="12.75">
      <c r="A3" s="23" t="s">
        <v>94</v>
      </c>
      <c r="B3" s="18"/>
      <c r="C3" s="18"/>
      <c r="D3" s="18"/>
      <c r="E3" s="26" t="s">
        <v>94</v>
      </c>
      <c r="F3" s="1"/>
    </row>
    <row r="4" spans="1:8" ht="12.75">
      <c r="A4" s="22">
        <v>39625</v>
      </c>
      <c r="B4">
        <v>71</v>
      </c>
      <c r="C4" s="29" t="s">
        <v>2</v>
      </c>
      <c r="D4">
        <v>109</v>
      </c>
      <c r="E4" s="32"/>
      <c r="F4">
        <f aca="true" t="shared" si="0" ref="F4:F11">(D4/289)</f>
        <v>0.3771626297577855</v>
      </c>
      <c r="G4">
        <f aca="true" t="shared" si="1" ref="G4:G11">(D4/210)</f>
        <v>0.5190476190476191</v>
      </c>
      <c r="H4">
        <f aca="true" t="shared" si="2" ref="H4:H11">(F4*G4)</f>
        <v>0.19576536496951724</v>
      </c>
    </row>
    <row r="5" spans="1:8" ht="12.75">
      <c r="A5" s="22">
        <v>39639</v>
      </c>
      <c r="B5">
        <v>86</v>
      </c>
      <c r="C5" s="29" t="s">
        <v>1</v>
      </c>
      <c r="D5">
        <v>103</v>
      </c>
      <c r="E5" s="32"/>
      <c r="F5">
        <f t="shared" si="0"/>
        <v>0.356401384083045</v>
      </c>
      <c r="G5">
        <f t="shared" si="1"/>
        <v>0.49047619047619045</v>
      </c>
      <c r="H5">
        <f t="shared" si="2"/>
        <v>0.17480639314549348</v>
      </c>
    </row>
    <row r="6" spans="1:8" ht="12.75">
      <c r="A6" s="20">
        <v>39653</v>
      </c>
      <c r="B6">
        <v>54</v>
      </c>
      <c r="C6" t="s">
        <v>18</v>
      </c>
      <c r="D6">
        <v>53</v>
      </c>
      <c r="E6" s="32"/>
      <c r="F6">
        <f t="shared" si="0"/>
        <v>0.18339100346020762</v>
      </c>
      <c r="G6">
        <f t="shared" si="1"/>
        <v>0.2523809523809524</v>
      </c>
      <c r="H6">
        <f t="shared" si="2"/>
        <v>0.04628439611138573</v>
      </c>
    </row>
    <row r="7" spans="1:8" ht="12.75">
      <c r="A7" s="20">
        <v>39667</v>
      </c>
      <c r="B7">
        <v>78</v>
      </c>
      <c r="C7" t="s">
        <v>3</v>
      </c>
      <c r="D7">
        <v>14</v>
      </c>
      <c r="E7" s="14"/>
      <c r="F7">
        <f t="shared" si="0"/>
        <v>0.04844290657439446</v>
      </c>
      <c r="G7">
        <f t="shared" si="1"/>
        <v>0.06666666666666667</v>
      </c>
      <c r="H7">
        <f t="shared" si="2"/>
        <v>0.0032295271049596307</v>
      </c>
    </row>
    <row r="8" spans="1:8" ht="12.75">
      <c r="A8" s="20"/>
      <c r="C8" t="s">
        <v>19</v>
      </c>
      <c r="D8">
        <v>4</v>
      </c>
      <c r="F8">
        <f t="shared" si="0"/>
        <v>0.01384083044982699</v>
      </c>
      <c r="G8">
        <f t="shared" si="1"/>
        <v>0.01904761904761905</v>
      </c>
      <c r="H8">
        <f t="shared" si="2"/>
        <v>0.0002636348657109903</v>
      </c>
    </row>
    <row r="9" spans="1:8" ht="12.75">
      <c r="A9" s="20"/>
      <c r="C9" t="s">
        <v>20</v>
      </c>
      <c r="D9">
        <v>4</v>
      </c>
      <c r="F9">
        <f t="shared" si="0"/>
        <v>0.01384083044982699</v>
      </c>
      <c r="G9">
        <f t="shared" si="1"/>
        <v>0.01904761904761905</v>
      </c>
      <c r="H9">
        <f t="shared" si="2"/>
        <v>0.0002636348657109903</v>
      </c>
    </row>
    <row r="10" spans="1:8" ht="12.75">
      <c r="A10" s="20"/>
      <c r="C10" t="s">
        <v>4</v>
      </c>
      <c r="D10">
        <v>1</v>
      </c>
      <c r="F10">
        <f t="shared" si="0"/>
        <v>0.0034602076124567475</v>
      </c>
      <c r="G10">
        <f t="shared" si="1"/>
        <v>0.004761904761904762</v>
      </c>
      <c r="H10">
        <f t="shared" si="2"/>
        <v>1.6477179106936894E-05</v>
      </c>
    </row>
    <row r="11" spans="1:8" ht="12.75">
      <c r="A11" s="20"/>
      <c r="C11" t="s">
        <v>8</v>
      </c>
      <c r="D11">
        <v>1</v>
      </c>
      <c r="F11">
        <f t="shared" si="0"/>
        <v>0.0034602076124567475</v>
      </c>
      <c r="G11">
        <f t="shared" si="1"/>
        <v>0.004761904761904762</v>
      </c>
      <c r="H11">
        <f t="shared" si="2"/>
        <v>1.6477179106936894E-05</v>
      </c>
    </row>
    <row r="12" spans="1:5" ht="12.75">
      <c r="A12" s="24" t="s">
        <v>95</v>
      </c>
      <c r="B12" s="30"/>
      <c r="C12" s="30"/>
      <c r="D12" s="30"/>
      <c r="E12" s="27" t="s">
        <v>95</v>
      </c>
    </row>
    <row r="13" spans="1:8" ht="12.75">
      <c r="A13" s="20">
        <v>40107</v>
      </c>
      <c r="B13">
        <v>26</v>
      </c>
      <c r="C13" t="s">
        <v>1</v>
      </c>
      <c r="D13">
        <v>23</v>
      </c>
      <c r="E13" s="33"/>
      <c r="F13">
        <f>(D13/39)</f>
        <v>0.5897435897435898</v>
      </c>
      <c r="G13">
        <f>(D13/72)</f>
        <v>0.3194444444444444</v>
      </c>
      <c r="H13">
        <f>(F13*G13)</f>
        <v>0.18839031339031337</v>
      </c>
    </row>
    <row r="14" spans="1:8" ht="12.75">
      <c r="A14" s="20">
        <v>40117</v>
      </c>
      <c r="B14">
        <v>13</v>
      </c>
      <c r="C14" t="s">
        <v>2</v>
      </c>
      <c r="D14">
        <v>10</v>
      </c>
      <c r="E14" s="33"/>
      <c r="F14">
        <f>(D14/39)</f>
        <v>0.2564102564102564</v>
      </c>
      <c r="G14">
        <f>(D14/72)</f>
        <v>0.1388888888888889</v>
      </c>
      <c r="H14">
        <f>(F14*G14)</f>
        <v>0.03561253561253561</v>
      </c>
    </row>
    <row r="15" spans="1:8" ht="12.75">
      <c r="A15" s="20"/>
      <c r="C15" s="29" t="s">
        <v>3</v>
      </c>
      <c r="D15">
        <v>4</v>
      </c>
      <c r="E15" s="14"/>
      <c r="F15">
        <f>(D15/39)</f>
        <v>0.10256410256410256</v>
      </c>
      <c r="G15">
        <f>(D15/72)</f>
        <v>0.05555555555555555</v>
      </c>
      <c r="H15">
        <f>(F15*G15)</f>
        <v>0.005698005698005697</v>
      </c>
    </row>
    <row r="16" spans="1:8" ht="12.75">
      <c r="A16" s="20"/>
      <c r="C16" s="29" t="s">
        <v>18</v>
      </c>
      <c r="D16">
        <v>2</v>
      </c>
      <c r="E16" s="33"/>
      <c r="F16">
        <f>(D16/39)</f>
        <v>0.05128205128205128</v>
      </c>
      <c r="G16">
        <f>(D16/72)</f>
        <v>0.027777777777777776</v>
      </c>
      <c r="H16">
        <f>(F16*G16)</f>
        <v>0.0014245014245014244</v>
      </c>
    </row>
    <row r="17" spans="1:5" ht="12.75">
      <c r="A17" s="25" t="s">
        <v>91</v>
      </c>
      <c r="B17" s="18"/>
      <c r="C17" s="31"/>
      <c r="D17" s="31"/>
      <c r="E17" s="28" t="s">
        <v>91</v>
      </c>
    </row>
    <row r="18" spans="1:8" ht="12.75">
      <c r="A18" s="20">
        <v>39908</v>
      </c>
      <c r="B18">
        <v>5</v>
      </c>
      <c r="C18" t="s">
        <v>1</v>
      </c>
      <c r="D18">
        <v>103</v>
      </c>
      <c r="F18">
        <f>(D18/126)</f>
        <v>0.8174603174603174</v>
      </c>
      <c r="G18">
        <f>(D18/180)</f>
        <v>0.5722222222222222</v>
      </c>
      <c r="H18">
        <f>(F18*G18)</f>
        <v>0.4677689594356261</v>
      </c>
    </row>
    <row r="19" spans="1:8" ht="12.75">
      <c r="A19" s="20">
        <v>39928</v>
      </c>
      <c r="B19">
        <v>22</v>
      </c>
      <c r="C19" t="s">
        <v>18</v>
      </c>
      <c r="D19">
        <v>14</v>
      </c>
      <c r="F19">
        <f>(D19/126)</f>
        <v>0.1111111111111111</v>
      </c>
      <c r="G19">
        <f>(D19/180)</f>
        <v>0.07777777777777778</v>
      </c>
      <c r="H19">
        <f>(F19*G19)</f>
        <v>0.008641975308641974</v>
      </c>
    </row>
    <row r="20" spans="1:8" ht="12.75">
      <c r="A20" s="20">
        <v>39932</v>
      </c>
      <c r="B20">
        <v>28</v>
      </c>
      <c r="C20" t="s">
        <v>3</v>
      </c>
      <c r="D20">
        <v>9</v>
      </c>
      <c r="F20">
        <f>(D20/126)</f>
        <v>0.07142857142857142</v>
      </c>
      <c r="G20">
        <f>(D20/180)</f>
        <v>0.05</v>
      </c>
      <c r="H20">
        <f>(F20*G20)</f>
        <v>0.0035714285714285713</v>
      </c>
    </row>
    <row r="21" spans="1:2" ht="12.75">
      <c r="A21" s="20">
        <v>39939</v>
      </c>
      <c r="B21">
        <v>34</v>
      </c>
    </row>
    <row r="22" spans="1:4" ht="12.75">
      <c r="A22" s="20">
        <v>39946</v>
      </c>
      <c r="B22">
        <v>37</v>
      </c>
      <c r="D22" s="2">
        <f>SUM(D4:D20)</f>
        <v>454</v>
      </c>
    </row>
    <row r="23" ht="12.75">
      <c r="B23" s="2">
        <f>SUM(B4:B22)</f>
        <v>454</v>
      </c>
    </row>
    <row r="26" ht="12.75">
      <c r="E26" s="2"/>
    </row>
    <row r="28" spans="3:8" ht="12.75">
      <c r="C28" s="1" t="s">
        <v>103</v>
      </c>
      <c r="D28" s="1" t="s">
        <v>106</v>
      </c>
      <c r="E28" s="1" t="s">
        <v>104</v>
      </c>
      <c r="F28" s="1" t="s">
        <v>106</v>
      </c>
      <c r="G28" s="1" t="s">
        <v>105</v>
      </c>
      <c r="H28" s="1" t="s">
        <v>106</v>
      </c>
    </row>
    <row r="29" spans="3:8" ht="12.75">
      <c r="C29" s="29" t="s">
        <v>2</v>
      </c>
      <c r="D29">
        <v>0.37</v>
      </c>
      <c r="E29" s="29" t="s">
        <v>1</v>
      </c>
      <c r="F29">
        <v>0.58</v>
      </c>
      <c r="G29" s="29" t="s">
        <v>1</v>
      </c>
      <c r="H29">
        <v>0.81</v>
      </c>
    </row>
    <row r="30" spans="3:8" ht="12.75">
      <c r="C30" s="29" t="s">
        <v>1</v>
      </c>
      <c r="D30">
        <v>0.35</v>
      </c>
      <c r="E30" s="29" t="s">
        <v>2</v>
      </c>
      <c r="F30">
        <v>0.25</v>
      </c>
      <c r="G30" s="29" t="s">
        <v>18</v>
      </c>
      <c r="H30">
        <v>0.11</v>
      </c>
    </row>
    <row r="31" spans="3:8" ht="12.75">
      <c r="C31" t="s">
        <v>18</v>
      </c>
      <c r="D31">
        <v>0.18</v>
      </c>
      <c r="E31" s="29" t="s">
        <v>3</v>
      </c>
      <c r="F31">
        <v>0.1</v>
      </c>
      <c r="G31" s="29" t="s">
        <v>3</v>
      </c>
      <c r="H31">
        <v>0.07</v>
      </c>
    </row>
    <row r="32" spans="3:6" ht="12.75">
      <c r="C32" t="s">
        <v>3</v>
      </c>
      <c r="D32">
        <v>0.04</v>
      </c>
      <c r="E32" s="29" t="s">
        <v>18</v>
      </c>
      <c r="F32">
        <v>0.05</v>
      </c>
    </row>
    <row r="33" spans="3:4" ht="12.75">
      <c r="C33" t="s">
        <v>19</v>
      </c>
      <c r="D33">
        <v>0.01</v>
      </c>
    </row>
    <row r="34" spans="3:4" ht="12.75">
      <c r="C34" t="s">
        <v>20</v>
      </c>
      <c r="D34">
        <v>0.01</v>
      </c>
    </row>
    <row r="35" spans="3:4" ht="12.75">
      <c r="C35" t="s">
        <v>4</v>
      </c>
      <c r="D35">
        <v>0.003</v>
      </c>
    </row>
    <row r="36" spans="3:4" ht="12.75">
      <c r="C36" t="s">
        <v>8</v>
      </c>
      <c r="D36">
        <v>0.003</v>
      </c>
    </row>
    <row r="37" ht="12.75">
      <c r="C37" s="1"/>
    </row>
    <row r="38" ht="12.75">
      <c r="C38" s="29"/>
    </row>
    <row r="39" ht="12.75">
      <c r="C39" s="29"/>
    </row>
    <row r="40" ht="12.75">
      <c r="C40" s="29"/>
    </row>
    <row r="41" ht="12.75">
      <c r="C41" s="29"/>
    </row>
    <row r="42" ht="12.75">
      <c r="C42" s="1"/>
    </row>
    <row r="43" ht="12.75">
      <c r="C43" s="29"/>
    </row>
    <row r="44" ht="12.75">
      <c r="C44" s="29"/>
    </row>
    <row r="45" ht="12.75">
      <c r="C45" s="2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goofy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goofy</dc:creator>
  <cp:keywords/>
  <dc:description/>
  <cp:lastModifiedBy>SHSSTUDENT</cp:lastModifiedBy>
  <cp:lastPrinted>2009-06-01T18:08:19Z</cp:lastPrinted>
  <dcterms:created xsi:type="dcterms:W3CDTF">2009-03-17T18:07:14Z</dcterms:created>
  <dcterms:modified xsi:type="dcterms:W3CDTF">2009-06-01T18:10:14Z</dcterms:modified>
  <cp:category/>
  <cp:version/>
  <cp:contentType/>
  <cp:contentStatus/>
</cp:coreProperties>
</file>